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O2" i="5" l="1"/>
  <c r="AC16" i="6"/>
  <c r="AE10" i="6"/>
  <c r="AC10" i="6"/>
  <c r="C5" i="5"/>
  <c r="AE9" i="6"/>
  <c r="AD9" i="6"/>
  <c r="AC9" i="6"/>
  <c r="C4" i="5"/>
  <c r="C3" i="5"/>
  <c r="K6" i="5"/>
  <c r="K5" i="5"/>
  <c r="K4" i="5"/>
  <c r="K2" i="5"/>
  <c r="K6" i="4"/>
  <c r="K5" i="4"/>
  <c r="K4" i="4"/>
  <c r="K2" i="4"/>
  <c r="I11" i="3"/>
  <c r="I10" i="3"/>
  <c r="I9" i="3"/>
  <c r="I7" i="3"/>
  <c r="A8" i="3" l="1"/>
  <c r="A10" i="3"/>
  <c r="A9" i="3"/>
  <c r="M7" i="3"/>
  <c r="O2" i="4"/>
  <c r="C3" i="4"/>
  <c r="C4" i="4"/>
  <c r="C5" i="4"/>
  <c r="C2" i="5"/>
  <c r="C2" i="4"/>
  <c r="M30" i="3"/>
  <c r="O3" i="5"/>
  <c r="O3" i="4"/>
  <c r="M8" i="3"/>
  <c r="A7" i="3"/>
  <c r="E46" i="6"/>
  <c r="E24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135" i="6"/>
  <c r="E134" i="6"/>
  <c r="E133" i="6"/>
  <c r="E132" i="6"/>
  <c r="E131" i="6"/>
  <c r="E130" i="6"/>
  <c r="E129" i="6"/>
  <c r="E128" i="6"/>
  <c r="E127" i="6"/>
  <c r="E126" i="6"/>
  <c r="E125" i="6"/>
  <c r="E124" i="6"/>
  <c r="E123" i="6"/>
  <c r="E122" i="6"/>
  <c r="E121" i="6"/>
  <c r="E120" i="6"/>
  <c r="E119" i="6"/>
  <c r="E113" i="6"/>
  <c r="E112" i="6"/>
  <c r="E111" i="6"/>
  <c r="E110" i="6"/>
  <c r="E109" i="6"/>
  <c r="E108" i="6"/>
  <c r="E107" i="6"/>
  <c r="E106" i="6"/>
  <c r="E105" i="6"/>
  <c r="E104" i="6"/>
  <c r="E103" i="6"/>
  <c r="E102" i="6"/>
  <c r="E101" i="6"/>
  <c r="E100" i="6"/>
  <c r="E99" i="6"/>
  <c r="E98" i="6"/>
  <c r="E97" i="6"/>
  <c r="E96" i="6"/>
  <c r="E95" i="6"/>
  <c r="E94" i="6"/>
  <c r="E93" i="6"/>
  <c r="E92" i="6"/>
  <c r="E91" i="6"/>
  <c r="E90" i="6"/>
  <c r="E89" i="6"/>
  <c r="E88" i="6"/>
  <c r="E87" i="6"/>
  <c r="E86" i="6"/>
  <c r="E85" i="6"/>
  <c r="E84" i="6"/>
  <c r="E83" i="6"/>
  <c r="E82" i="6"/>
  <c r="E81" i="6"/>
  <c r="E80" i="6"/>
  <c r="E79" i="6"/>
  <c r="E78" i="6"/>
  <c r="E77" i="6"/>
  <c r="E76" i="6"/>
  <c r="E75" i="6"/>
  <c r="E74" i="6"/>
  <c r="E73" i="6"/>
  <c r="E72" i="6"/>
  <c r="E71" i="6"/>
  <c r="E70" i="6"/>
  <c r="E69" i="6"/>
  <c r="E68" i="6"/>
  <c r="E67" i="6"/>
  <c r="E66" i="6"/>
  <c r="E65" i="6"/>
  <c r="E64" i="6"/>
  <c r="E63" i="6"/>
  <c r="E62" i="6"/>
  <c r="E61" i="6"/>
  <c r="E60" i="6"/>
  <c r="E118" i="6"/>
  <c r="E117" i="6"/>
  <c r="E116" i="6"/>
  <c r="E115" i="6"/>
  <c r="E114" i="6"/>
  <c r="E27" i="6"/>
  <c r="E25" i="6"/>
  <c r="E23" i="6"/>
  <c r="E21" i="6"/>
  <c r="E19" i="6"/>
  <c r="E59" i="6"/>
  <c r="E58" i="6"/>
  <c r="E57" i="6"/>
  <c r="E56" i="6"/>
  <c r="E55" i="6"/>
  <c r="E54" i="6"/>
  <c r="E53" i="6"/>
  <c r="E52" i="6"/>
  <c r="E51" i="6"/>
  <c r="E50" i="6"/>
  <c r="E49" i="6"/>
  <c r="E48" i="6"/>
  <c r="E47" i="6"/>
  <c r="E18" i="6"/>
  <c r="E22" i="6"/>
  <c r="E26" i="6"/>
  <c r="L23" i="3" l="1"/>
  <c r="H23" i="3"/>
  <c r="K23" i="3" s="1"/>
  <c r="F45" i="6"/>
  <c r="I46" i="6"/>
  <c r="F37" i="6"/>
  <c r="I38" i="6"/>
  <c r="F29" i="6"/>
  <c r="AN25" i="6"/>
  <c r="I30" i="6"/>
  <c r="F41" i="6"/>
  <c r="I42" i="6"/>
  <c r="F33" i="6"/>
  <c r="I34" i="6"/>
  <c r="I23" i="6"/>
  <c r="F22" i="6"/>
  <c r="F47" i="6"/>
  <c r="I48" i="6"/>
  <c r="AN22" i="6"/>
  <c r="F49" i="6"/>
  <c r="I50" i="6"/>
  <c r="F51" i="6"/>
  <c r="I52" i="6"/>
  <c r="F53" i="6"/>
  <c r="I54" i="6"/>
  <c r="F55" i="6"/>
  <c r="AN21" i="6"/>
  <c r="I56" i="6"/>
  <c r="F57" i="6"/>
  <c r="I58" i="6"/>
  <c r="I60" i="6"/>
  <c r="F59" i="6"/>
  <c r="AN26" i="6"/>
  <c r="I22" i="6"/>
  <c r="F21" i="6"/>
  <c r="I26" i="6"/>
  <c r="F25" i="6"/>
  <c r="F114" i="6"/>
  <c r="I115" i="6"/>
  <c r="F116" i="6"/>
  <c r="I117" i="6"/>
  <c r="F118" i="6"/>
  <c r="I119" i="6"/>
  <c r="I62" i="6"/>
  <c r="F61" i="6"/>
  <c r="I64" i="6"/>
  <c r="F63" i="6"/>
  <c r="I66" i="6"/>
  <c r="F65" i="6"/>
  <c r="I68" i="6"/>
  <c r="F67" i="6"/>
  <c r="I70" i="6"/>
  <c r="F69" i="6"/>
  <c r="I72" i="6"/>
  <c r="F71" i="6"/>
  <c r="I74" i="6"/>
  <c r="F73" i="6"/>
  <c r="AN18" i="6"/>
  <c r="I76" i="6"/>
  <c r="F75" i="6"/>
  <c r="I78" i="6"/>
  <c r="F77" i="6"/>
  <c r="I80" i="6"/>
  <c r="F79" i="6"/>
  <c r="I82" i="6"/>
  <c r="F81" i="6"/>
  <c r="AN17" i="6"/>
  <c r="I84" i="6"/>
  <c r="F83" i="6"/>
  <c r="I86" i="6"/>
  <c r="F85" i="6"/>
  <c r="I88" i="6"/>
  <c r="F87" i="6"/>
  <c r="I90" i="6"/>
  <c r="F89" i="6"/>
  <c r="I92" i="6"/>
  <c r="F91" i="6"/>
  <c r="AN16" i="6"/>
  <c r="I94" i="6"/>
  <c r="F93" i="6"/>
  <c r="I96" i="6"/>
  <c r="F95" i="6"/>
  <c r="AN15" i="6"/>
  <c r="I98" i="6"/>
  <c r="F97" i="6"/>
  <c r="I100" i="6"/>
  <c r="F99" i="6"/>
  <c r="AN14" i="6"/>
  <c r="I102" i="6"/>
  <c r="F101" i="6"/>
  <c r="I104" i="6"/>
  <c r="F103" i="6"/>
  <c r="I106" i="6"/>
  <c r="F105" i="6"/>
  <c r="I108" i="6"/>
  <c r="F107" i="6"/>
  <c r="AN13" i="6"/>
  <c r="I110" i="6"/>
  <c r="F109" i="6"/>
  <c r="I112" i="6"/>
  <c r="F111" i="6"/>
  <c r="I114" i="6"/>
  <c r="F113" i="6"/>
  <c r="F120" i="6"/>
  <c r="I121" i="6"/>
  <c r="AN11" i="6"/>
  <c r="F122" i="6"/>
  <c r="I123" i="6"/>
  <c r="F124" i="6"/>
  <c r="I125" i="6"/>
  <c r="F126" i="6"/>
  <c r="I127" i="6"/>
  <c r="F128" i="6"/>
  <c r="I129" i="6"/>
  <c r="F130" i="6"/>
  <c r="I131" i="6"/>
  <c r="F132" i="6"/>
  <c r="I133" i="6"/>
  <c r="F134" i="6"/>
  <c r="I135" i="6"/>
  <c r="F44" i="6"/>
  <c r="I45" i="6"/>
  <c r="N43" i="6"/>
  <c r="P43" i="6" s="1"/>
  <c r="L43" i="6"/>
  <c r="O43" i="6" s="1"/>
  <c r="M43" i="6"/>
  <c r="F40" i="6"/>
  <c r="I41" i="6"/>
  <c r="N39" i="6"/>
  <c r="P39" i="6" s="1"/>
  <c r="L39" i="6"/>
  <c r="O39" i="6" s="1"/>
  <c r="M39" i="6"/>
  <c r="F36" i="6"/>
  <c r="I37" i="6"/>
  <c r="N35" i="6"/>
  <c r="P35" i="6" s="1"/>
  <c r="L35" i="6"/>
  <c r="O35" i="6" s="1"/>
  <c r="M35" i="6"/>
  <c r="F32" i="6"/>
  <c r="I33" i="6"/>
  <c r="N31" i="6"/>
  <c r="P31" i="6" s="1"/>
  <c r="L31" i="6"/>
  <c r="O31" i="6" s="1"/>
  <c r="M31" i="6"/>
  <c r="F28" i="6"/>
  <c r="I29" i="6"/>
  <c r="N135" i="6"/>
  <c r="P135" i="6" s="1"/>
  <c r="L135" i="6"/>
  <c r="O135" i="6" s="1"/>
  <c r="M135" i="6"/>
  <c r="N133" i="6"/>
  <c r="P133" i="6" s="1"/>
  <c r="L133" i="6"/>
  <c r="O133" i="6" s="1"/>
  <c r="M133" i="6"/>
  <c r="N131" i="6"/>
  <c r="P131" i="6" s="1"/>
  <c r="L131" i="6"/>
  <c r="O131" i="6" s="1"/>
  <c r="M131" i="6"/>
  <c r="N129" i="6"/>
  <c r="P129" i="6" s="1"/>
  <c r="L129" i="6"/>
  <c r="O129" i="6" s="1"/>
  <c r="M129" i="6"/>
  <c r="N127" i="6"/>
  <c r="P127" i="6" s="1"/>
  <c r="L127" i="6"/>
  <c r="O127" i="6" s="1"/>
  <c r="M127" i="6"/>
  <c r="N125" i="6"/>
  <c r="P125" i="6" s="1"/>
  <c r="L125" i="6"/>
  <c r="O125" i="6" s="1"/>
  <c r="M125" i="6"/>
  <c r="N123" i="6"/>
  <c r="P123" i="6" s="1"/>
  <c r="L123" i="6"/>
  <c r="O123" i="6" s="1"/>
  <c r="M123" i="6"/>
  <c r="N121" i="6"/>
  <c r="P121" i="6" s="1"/>
  <c r="L121" i="6"/>
  <c r="O121" i="6" s="1"/>
  <c r="M121" i="6"/>
  <c r="N119" i="6"/>
  <c r="P119" i="6" s="1"/>
  <c r="L119" i="6"/>
  <c r="O119" i="6" s="1"/>
  <c r="M119" i="6"/>
  <c r="N117" i="6"/>
  <c r="P117" i="6" s="1"/>
  <c r="L117" i="6"/>
  <c r="O117" i="6" s="1"/>
  <c r="M117" i="6"/>
  <c r="N115" i="6"/>
  <c r="P115" i="6" s="1"/>
  <c r="L115" i="6"/>
  <c r="O115" i="6" s="1"/>
  <c r="M115" i="6"/>
  <c r="M113" i="6"/>
  <c r="N113" i="6"/>
  <c r="P113" i="6" s="1"/>
  <c r="L113" i="6"/>
  <c r="O113" i="6" s="1"/>
  <c r="M111" i="6"/>
  <c r="N111" i="6"/>
  <c r="P111" i="6" s="1"/>
  <c r="L111" i="6"/>
  <c r="O111" i="6" s="1"/>
  <c r="M109" i="6"/>
  <c r="N109" i="6"/>
  <c r="P109" i="6" s="1"/>
  <c r="L109" i="6"/>
  <c r="O109" i="6" s="1"/>
  <c r="M107" i="6"/>
  <c r="N107" i="6"/>
  <c r="P107" i="6" s="1"/>
  <c r="L107" i="6"/>
  <c r="O107" i="6" s="1"/>
  <c r="M105" i="6"/>
  <c r="N105" i="6"/>
  <c r="P105" i="6" s="1"/>
  <c r="L105" i="6"/>
  <c r="O105" i="6" s="1"/>
  <c r="M103" i="6"/>
  <c r="N103" i="6"/>
  <c r="P103" i="6" s="1"/>
  <c r="L103" i="6"/>
  <c r="O103" i="6" s="1"/>
  <c r="M101" i="6"/>
  <c r="N101" i="6"/>
  <c r="P101" i="6" s="1"/>
  <c r="L101" i="6"/>
  <c r="O101" i="6" s="1"/>
  <c r="M99" i="6"/>
  <c r="N99" i="6"/>
  <c r="P99" i="6" s="1"/>
  <c r="L99" i="6"/>
  <c r="O99" i="6" s="1"/>
  <c r="M97" i="6"/>
  <c r="N97" i="6"/>
  <c r="P97" i="6" s="1"/>
  <c r="L97" i="6"/>
  <c r="O97" i="6" s="1"/>
  <c r="M95" i="6"/>
  <c r="N95" i="6"/>
  <c r="P95" i="6" s="1"/>
  <c r="L95" i="6"/>
  <c r="O95" i="6" s="1"/>
  <c r="M93" i="6"/>
  <c r="N93" i="6"/>
  <c r="P93" i="6" s="1"/>
  <c r="L93" i="6"/>
  <c r="O93" i="6" s="1"/>
  <c r="M91" i="6"/>
  <c r="N91" i="6"/>
  <c r="P91" i="6" s="1"/>
  <c r="L91" i="6"/>
  <c r="O91" i="6" s="1"/>
  <c r="M89" i="6"/>
  <c r="N89" i="6"/>
  <c r="P89" i="6" s="1"/>
  <c r="L89" i="6"/>
  <c r="O89" i="6" s="1"/>
  <c r="M87" i="6"/>
  <c r="N87" i="6"/>
  <c r="P87" i="6" s="1"/>
  <c r="L87" i="6"/>
  <c r="O87" i="6" s="1"/>
  <c r="M85" i="6"/>
  <c r="N85" i="6"/>
  <c r="P85" i="6" s="1"/>
  <c r="L85" i="6"/>
  <c r="O85" i="6" s="1"/>
  <c r="M83" i="6"/>
  <c r="N83" i="6"/>
  <c r="P83" i="6" s="1"/>
  <c r="L83" i="6"/>
  <c r="O83" i="6" s="1"/>
  <c r="M81" i="6"/>
  <c r="N81" i="6"/>
  <c r="P81" i="6" s="1"/>
  <c r="L81" i="6"/>
  <c r="O81" i="6" s="1"/>
  <c r="M79" i="6"/>
  <c r="N79" i="6"/>
  <c r="P79" i="6" s="1"/>
  <c r="L79" i="6"/>
  <c r="O79" i="6" s="1"/>
  <c r="M77" i="6"/>
  <c r="N77" i="6"/>
  <c r="P77" i="6" s="1"/>
  <c r="L77" i="6"/>
  <c r="O77" i="6" s="1"/>
  <c r="M75" i="6"/>
  <c r="N75" i="6"/>
  <c r="P75" i="6" s="1"/>
  <c r="L75" i="6"/>
  <c r="O75" i="6" s="1"/>
  <c r="M73" i="6"/>
  <c r="N73" i="6"/>
  <c r="P73" i="6" s="1"/>
  <c r="L73" i="6"/>
  <c r="O73" i="6" s="1"/>
  <c r="M71" i="6"/>
  <c r="N71" i="6"/>
  <c r="P71" i="6" s="1"/>
  <c r="L71" i="6"/>
  <c r="O71" i="6" s="1"/>
  <c r="M69" i="6"/>
  <c r="N69" i="6"/>
  <c r="P69" i="6" s="1"/>
  <c r="L69" i="6"/>
  <c r="O69" i="6" s="1"/>
  <c r="M67" i="6"/>
  <c r="N67" i="6"/>
  <c r="P67" i="6" s="1"/>
  <c r="L67" i="6"/>
  <c r="O67" i="6" s="1"/>
  <c r="M65" i="6"/>
  <c r="N65" i="6"/>
  <c r="P65" i="6" s="1"/>
  <c r="L65" i="6"/>
  <c r="O65" i="6" s="1"/>
  <c r="M63" i="6"/>
  <c r="N63" i="6"/>
  <c r="P63" i="6" s="1"/>
  <c r="L63" i="6"/>
  <c r="O63" i="6" s="1"/>
  <c r="M61" i="6"/>
  <c r="N61" i="6"/>
  <c r="P61" i="6" s="1"/>
  <c r="L61" i="6"/>
  <c r="O61" i="6" s="1"/>
  <c r="N59" i="6"/>
  <c r="P59" i="6" s="1"/>
  <c r="L59" i="6"/>
  <c r="O59" i="6" s="1"/>
  <c r="M59" i="6"/>
  <c r="N57" i="6"/>
  <c r="P57" i="6" s="1"/>
  <c r="L57" i="6"/>
  <c r="O57" i="6" s="1"/>
  <c r="M57" i="6"/>
  <c r="N55" i="6"/>
  <c r="P55" i="6" s="1"/>
  <c r="L55" i="6"/>
  <c r="O55" i="6" s="1"/>
  <c r="M55" i="6"/>
  <c r="N53" i="6"/>
  <c r="P53" i="6" s="1"/>
  <c r="L53" i="6"/>
  <c r="O53" i="6" s="1"/>
  <c r="M53" i="6"/>
  <c r="N51" i="6"/>
  <c r="P51" i="6" s="1"/>
  <c r="L51" i="6"/>
  <c r="O51" i="6" s="1"/>
  <c r="M51" i="6"/>
  <c r="N49" i="6"/>
  <c r="P49" i="6" s="1"/>
  <c r="L49" i="6"/>
  <c r="O49" i="6" s="1"/>
  <c r="M49" i="6"/>
  <c r="N47" i="6"/>
  <c r="P47" i="6" s="1"/>
  <c r="L47" i="6"/>
  <c r="O47" i="6" s="1"/>
  <c r="M47" i="6"/>
  <c r="M27" i="6"/>
  <c r="N27" i="6"/>
  <c r="P27" i="6" s="1"/>
  <c r="L27" i="6"/>
  <c r="O27" i="6" s="1"/>
  <c r="M25" i="6"/>
  <c r="L25" i="6"/>
  <c r="O25" i="6" s="1"/>
  <c r="N25" i="6"/>
  <c r="P25" i="6" s="1"/>
  <c r="F46" i="6"/>
  <c r="I47" i="6"/>
  <c r="N134" i="6"/>
  <c r="P134" i="6" s="1"/>
  <c r="L134" i="6"/>
  <c r="O134" i="6" s="1"/>
  <c r="M134" i="6"/>
  <c r="N130" i="6"/>
  <c r="P130" i="6" s="1"/>
  <c r="L130" i="6"/>
  <c r="O130" i="6" s="1"/>
  <c r="M130" i="6"/>
  <c r="N126" i="6"/>
  <c r="P126" i="6" s="1"/>
  <c r="L126" i="6"/>
  <c r="O126" i="6" s="1"/>
  <c r="M126" i="6"/>
  <c r="N122" i="6"/>
  <c r="P122" i="6" s="1"/>
  <c r="L122" i="6"/>
  <c r="O122" i="6" s="1"/>
  <c r="M122" i="6"/>
  <c r="N118" i="6"/>
  <c r="P118" i="6" s="1"/>
  <c r="L118" i="6"/>
  <c r="O118" i="6" s="1"/>
  <c r="M118" i="6"/>
  <c r="N114" i="6"/>
  <c r="P114" i="6" s="1"/>
  <c r="L114" i="6"/>
  <c r="O114" i="6" s="1"/>
  <c r="M114" i="6"/>
  <c r="M110" i="6"/>
  <c r="N110" i="6"/>
  <c r="P110" i="6" s="1"/>
  <c r="L110" i="6"/>
  <c r="O110" i="6" s="1"/>
  <c r="M106" i="6"/>
  <c r="N106" i="6"/>
  <c r="P106" i="6" s="1"/>
  <c r="L106" i="6"/>
  <c r="O106" i="6" s="1"/>
  <c r="M102" i="6"/>
  <c r="N102" i="6"/>
  <c r="P102" i="6" s="1"/>
  <c r="L102" i="6"/>
  <c r="O102" i="6" s="1"/>
  <c r="M98" i="6"/>
  <c r="N98" i="6"/>
  <c r="P98" i="6" s="1"/>
  <c r="L98" i="6"/>
  <c r="O98" i="6" s="1"/>
  <c r="M94" i="6"/>
  <c r="N94" i="6"/>
  <c r="P94" i="6" s="1"/>
  <c r="L94" i="6"/>
  <c r="O94" i="6" s="1"/>
  <c r="M90" i="6"/>
  <c r="N90" i="6"/>
  <c r="P90" i="6" s="1"/>
  <c r="L90" i="6"/>
  <c r="O90" i="6" s="1"/>
  <c r="M86" i="6"/>
  <c r="N86" i="6"/>
  <c r="P86" i="6" s="1"/>
  <c r="L86" i="6"/>
  <c r="O86" i="6" s="1"/>
  <c r="M82" i="6"/>
  <c r="N82" i="6"/>
  <c r="P82" i="6" s="1"/>
  <c r="L82" i="6"/>
  <c r="O82" i="6" s="1"/>
  <c r="M78" i="6"/>
  <c r="N78" i="6"/>
  <c r="P78" i="6" s="1"/>
  <c r="L78" i="6"/>
  <c r="O78" i="6" s="1"/>
  <c r="M74" i="6"/>
  <c r="N74" i="6"/>
  <c r="P74" i="6" s="1"/>
  <c r="L74" i="6"/>
  <c r="O74" i="6" s="1"/>
  <c r="M70" i="6"/>
  <c r="N70" i="6"/>
  <c r="P70" i="6" s="1"/>
  <c r="L70" i="6"/>
  <c r="O70" i="6" s="1"/>
  <c r="M66" i="6"/>
  <c r="N66" i="6"/>
  <c r="P66" i="6" s="1"/>
  <c r="L66" i="6"/>
  <c r="O66" i="6" s="1"/>
  <c r="M62" i="6"/>
  <c r="N62" i="6"/>
  <c r="P62" i="6" s="1"/>
  <c r="L62" i="6"/>
  <c r="O62" i="6" s="1"/>
  <c r="N58" i="6"/>
  <c r="P58" i="6" s="1"/>
  <c r="L58" i="6"/>
  <c r="O58" i="6" s="1"/>
  <c r="M58" i="6"/>
  <c r="N54" i="6"/>
  <c r="P54" i="6" s="1"/>
  <c r="L54" i="6"/>
  <c r="O54" i="6" s="1"/>
  <c r="M54" i="6"/>
  <c r="N50" i="6"/>
  <c r="P50" i="6" s="1"/>
  <c r="L50" i="6"/>
  <c r="O50" i="6" s="1"/>
  <c r="M50" i="6"/>
  <c r="N46" i="6"/>
  <c r="P46" i="6" s="1"/>
  <c r="L46" i="6"/>
  <c r="O46" i="6" s="1"/>
  <c r="M46" i="6"/>
  <c r="N42" i="6"/>
  <c r="P42" i="6" s="1"/>
  <c r="L42" i="6"/>
  <c r="O42" i="6" s="1"/>
  <c r="M42" i="6"/>
  <c r="N38" i="6"/>
  <c r="P38" i="6" s="1"/>
  <c r="L38" i="6"/>
  <c r="O38" i="6" s="1"/>
  <c r="M38" i="6"/>
  <c r="N34" i="6"/>
  <c r="P34" i="6" s="1"/>
  <c r="L34" i="6"/>
  <c r="O34" i="6" s="1"/>
  <c r="M34" i="6"/>
  <c r="N30" i="6"/>
  <c r="P30" i="6" s="1"/>
  <c r="L30" i="6"/>
  <c r="O30" i="6" s="1"/>
  <c r="M30" i="6"/>
  <c r="N26" i="6"/>
  <c r="P26" i="6" s="1"/>
  <c r="L26" i="6"/>
  <c r="O26" i="6" s="1"/>
  <c r="M26" i="6"/>
  <c r="N22" i="6"/>
  <c r="P22" i="6" s="1"/>
  <c r="L22" i="6"/>
  <c r="O22" i="6" s="1"/>
  <c r="M22" i="6"/>
  <c r="N18" i="6"/>
  <c r="P18" i="6" s="1"/>
  <c r="L18" i="6"/>
  <c r="O18" i="6" s="1"/>
  <c r="M18" i="6"/>
  <c r="N132" i="6"/>
  <c r="P132" i="6" s="1"/>
  <c r="L132" i="6"/>
  <c r="O132" i="6" s="1"/>
  <c r="M132" i="6"/>
  <c r="N128" i="6"/>
  <c r="P128" i="6" s="1"/>
  <c r="L128" i="6"/>
  <c r="O128" i="6" s="1"/>
  <c r="M128" i="6"/>
  <c r="N124" i="6"/>
  <c r="P124" i="6" s="1"/>
  <c r="L124" i="6"/>
  <c r="O124" i="6" s="1"/>
  <c r="M124" i="6"/>
  <c r="N120" i="6"/>
  <c r="P120" i="6" s="1"/>
  <c r="L120" i="6"/>
  <c r="O120" i="6" s="1"/>
  <c r="M120" i="6"/>
  <c r="N116" i="6"/>
  <c r="P116" i="6" s="1"/>
  <c r="L116" i="6"/>
  <c r="O116" i="6" s="1"/>
  <c r="M116" i="6"/>
  <c r="M112" i="6"/>
  <c r="N112" i="6"/>
  <c r="P112" i="6" s="1"/>
  <c r="L112" i="6"/>
  <c r="O112" i="6" s="1"/>
  <c r="M108" i="6"/>
  <c r="N108" i="6"/>
  <c r="P108" i="6" s="1"/>
  <c r="L108" i="6"/>
  <c r="O108" i="6" s="1"/>
  <c r="M104" i="6"/>
  <c r="N104" i="6"/>
  <c r="P104" i="6" s="1"/>
  <c r="L104" i="6"/>
  <c r="O104" i="6" s="1"/>
  <c r="M100" i="6"/>
  <c r="N100" i="6"/>
  <c r="P100" i="6" s="1"/>
  <c r="L100" i="6"/>
  <c r="O100" i="6" s="1"/>
  <c r="M96" i="6"/>
  <c r="N96" i="6"/>
  <c r="P96" i="6" s="1"/>
  <c r="L96" i="6"/>
  <c r="O96" i="6" s="1"/>
  <c r="M92" i="6"/>
  <c r="N92" i="6"/>
  <c r="P92" i="6" s="1"/>
  <c r="L92" i="6"/>
  <c r="O92" i="6" s="1"/>
  <c r="M88" i="6"/>
  <c r="N88" i="6"/>
  <c r="P88" i="6" s="1"/>
  <c r="L88" i="6"/>
  <c r="O88" i="6" s="1"/>
  <c r="M84" i="6"/>
  <c r="N84" i="6"/>
  <c r="P84" i="6" s="1"/>
  <c r="L84" i="6"/>
  <c r="O84" i="6" s="1"/>
  <c r="M80" i="6"/>
  <c r="N80" i="6"/>
  <c r="P80" i="6" s="1"/>
  <c r="L80" i="6"/>
  <c r="O80" i="6" s="1"/>
  <c r="M76" i="6"/>
  <c r="N76" i="6"/>
  <c r="P76" i="6" s="1"/>
  <c r="L76" i="6"/>
  <c r="M72" i="6"/>
  <c r="N72" i="6"/>
  <c r="P72" i="6" s="1"/>
  <c r="L72" i="6"/>
  <c r="O72" i="6" s="1"/>
  <c r="M68" i="6"/>
  <c r="N68" i="6"/>
  <c r="P68" i="6" s="1"/>
  <c r="L68" i="6"/>
  <c r="O68" i="6" s="1"/>
  <c r="M64" i="6"/>
  <c r="N64" i="6"/>
  <c r="P64" i="6" s="1"/>
  <c r="L64" i="6"/>
  <c r="O64" i="6" s="1"/>
  <c r="M60" i="6"/>
  <c r="N60" i="6"/>
  <c r="P60" i="6" s="1"/>
  <c r="L60" i="6"/>
  <c r="O60" i="6" s="1"/>
  <c r="N56" i="6"/>
  <c r="P56" i="6" s="1"/>
  <c r="L56" i="6"/>
  <c r="O56" i="6" s="1"/>
  <c r="M56" i="6"/>
  <c r="N52" i="6"/>
  <c r="P52" i="6" s="1"/>
  <c r="L52" i="6"/>
  <c r="O52" i="6" s="1"/>
  <c r="M52" i="6"/>
  <c r="N48" i="6"/>
  <c r="P48" i="6" s="1"/>
  <c r="L48" i="6"/>
  <c r="O48" i="6" s="1"/>
  <c r="M48" i="6"/>
  <c r="N44" i="6"/>
  <c r="P44" i="6" s="1"/>
  <c r="L44" i="6"/>
  <c r="O44" i="6" s="1"/>
  <c r="M44" i="6"/>
  <c r="N40" i="6"/>
  <c r="P40" i="6" s="1"/>
  <c r="L40" i="6"/>
  <c r="O40" i="6" s="1"/>
  <c r="M40" i="6"/>
  <c r="N36" i="6"/>
  <c r="P36" i="6" s="1"/>
  <c r="L36" i="6"/>
  <c r="O36" i="6" s="1"/>
  <c r="M36" i="6"/>
  <c r="N32" i="6"/>
  <c r="P32" i="6" s="1"/>
  <c r="L32" i="6"/>
  <c r="O32" i="6" s="1"/>
  <c r="M32" i="6"/>
  <c r="N28" i="6"/>
  <c r="P28" i="6" s="1"/>
  <c r="L28" i="6"/>
  <c r="O28" i="6" s="1"/>
  <c r="M28" i="6"/>
  <c r="N24" i="6"/>
  <c r="P24" i="6" s="1"/>
  <c r="L24" i="6"/>
  <c r="O24" i="6" s="1"/>
  <c r="M24" i="6"/>
  <c r="N20" i="6"/>
  <c r="P20" i="6" s="1"/>
  <c r="L20" i="6"/>
  <c r="O20" i="6" s="1"/>
  <c r="M20" i="6"/>
  <c r="E20" i="6"/>
  <c r="I27" i="6"/>
  <c r="F26" i="6"/>
  <c r="AN27" i="6"/>
  <c r="I19" i="6"/>
  <c r="F18" i="6"/>
  <c r="I18" i="6"/>
  <c r="F48" i="6"/>
  <c r="I49" i="6"/>
  <c r="F50" i="6"/>
  <c r="I51" i="6"/>
  <c r="F52" i="6"/>
  <c r="I53" i="6"/>
  <c r="F54" i="6"/>
  <c r="I55" i="6"/>
  <c r="F56" i="6"/>
  <c r="I57" i="6"/>
  <c r="F58" i="6"/>
  <c r="I59" i="6"/>
  <c r="F19" i="6"/>
  <c r="I20" i="6"/>
  <c r="F23" i="6"/>
  <c r="I24" i="6"/>
  <c r="F27" i="6"/>
  <c r="I28" i="6"/>
  <c r="F115" i="6"/>
  <c r="I116" i="6"/>
  <c r="F117" i="6"/>
  <c r="I118" i="6"/>
  <c r="AN12" i="6"/>
  <c r="I61" i="6"/>
  <c r="F60" i="6"/>
  <c r="I63" i="6"/>
  <c r="F62" i="6"/>
  <c r="I65" i="6"/>
  <c r="F64" i="6"/>
  <c r="AN20" i="6"/>
  <c r="I67" i="6"/>
  <c r="F66" i="6"/>
  <c r="I69" i="6"/>
  <c r="F68" i="6"/>
  <c r="AN19" i="6"/>
  <c r="I71" i="6"/>
  <c r="F70" i="6"/>
  <c r="I73" i="6"/>
  <c r="F72" i="6"/>
  <c r="I75" i="6"/>
  <c r="F74" i="6"/>
  <c r="I77" i="6"/>
  <c r="F76" i="6"/>
  <c r="I79" i="6"/>
  <c r="F78" i="6"/>
  <c r="I81" i="6"/>
  <c r="F80" i="6"/>
  <c r="I83" i="6"/>
  <c r="F82" i="6"/>
  <c r="I85" i="6"/>
  <c r="F84" i="6"/>
  <c r="I87" i="6"/>
  <c r="F86" i="6"/>
  <c r="I89" i="6"/>
  <c r="F88" i="6"/>
  <c r="I91" i="6"/>
  <c r="F90" i="6"/>
  <c r="I93" i="6"/>
  <c r="F92" i="6"/>
  <c r="I95" i="6"/>
  <c r="F94" i="6"/>
  <c r="I97" i="6"/>
  <c r="F96" i="6"/>
  <c r="I99" i="6"/>
  <c r="F98" i="6"/>
  <c r="I101" i="6"/>
  <c r="F100" i="6"/>
  <c r="I103" i="6"/>
  <c r="F102" i="6"/>
  <c r="I105" i="6"/>
  <c r="F104" i="6"/>
  <c r="I107" i="6"/>
  <c r="F106" i="6"/>
  <c r="I109" i="6"/>
  <c r="F108" i="6"/>
  <c r="I111" i="6"/>
  <c r="F110" i="6"/>
  <c r="I113" i="6"/>
  <c r="F112" i="6"/>
  <c r="F119" i="6"/>
  <c r="I120" i="6"/>
  <c r="F121" i="6"/>
  <c r="I122" i="6"/>
  <c r="F123" i="6"/>
  <c r="I124" i="6"/>
  <c r="F125" i="6"/>
  <c r="I126" i="6"/>
  <c r="AN10" i="6"/>
  <c r="F127" i="6"/>
  <c r="I128" i="6"/>
  <c r="F129" i="6"/>
  <c r="I130" i="6"/>
  <c r="F131" i="6"/>
  <c r="I132" i="6"/>
  <c r="F133" i="6"/>
  <c r="I134" i="6"/>
  <c r="AN9" i="6"/>
  <c r="F135" i="6"/>
  <c r="AN8" i="6"/>
  <c r="M23" i="6"/>
  <c r="N23" i="6"/>
  <c r="P23" i="6" s="1"/>
  <c r="L23" i="6"/>
  <c r="O23" i="6" s="1"/>
  <c r="M21" i="6"/>
  <c r="L21" i="6"/>
  <c r="O21" i="6" s="1"/>
  <c r="N21" i="6"/>
  <c r="P21" i="6" s="1"/>
  <c r="M19" i="6"/>
  <c r="N19" i="6"/>
  <c r="P19" i="6" s="1"/>
  <c r="L19" i="6"/>
  <c r="O19" i="6" s="1"/>
  <c r="N45" i="6"/>
  <c r="P45" i="6" s="1"/>
  <c r="L45" i="6"/>
  <c r="O45" i="6" s="1"/>
  <c r="M45" i="6"/>
  <c r="F43" i="6"/>
  <c r="I44" i="6"/>
  <c r="F42" i="6"/>
  <c r="AN23" i="6"/>
  <c r="I43" i="6"/>
  <c r="N41" i="6"/>
  <c r="P41" i="6" s="1"/>
  <c r="L41" i="6"/>
  <c r="O41" i="6" s="1"/>
  <c r="M41" i="6"/>
  <c r="F39" i="6"/>
  <c r="I40" i="6"/>
  <c r="AN24" i="6"/>
  <c r="F38" i="6"/>
  <c r="I39" i="6"/>
  <c r="N37" i="6"/>
  <c r="P37" i="6" s="1"/>
  <c r="L37" i="6"/>
  <c r="O37" i="6" s="1"/>
  <c r="M37" i="6"/>
  <c r="F35" i="6"/>
  <c r="I36" i="6"/>
  <c r="F34" i="6"/>
  <c r="I35" i="6"/>
  <c r="N33" i="6"/>
  <c r="P33" i="6" s="1"/>
  <c r="L33" i="6"/>
  <c r="O33" i="6" s="1"/>
  <c r="M33" i="6"/>
  <c r="F31" i="6"/>
  <c r="I32" i="6"/>
  <c r="F30" i="6"/>
  <c r="I31" i="6"/>
  <c r="N29" i="6"/>
  <c r="P29" i="6" s="1"/>
  <c r="L29" i="6"/>
  <c r="O29" i="6" s="1"/>
  <c r="M29" i="6"/>
  <c r="I25" i="6"/>
  <c r="F24" i="6"/>
  <c r="O76" i="6" l="1"/>
  <c r="I21" i="6"/>
  <c r="F20" i="6"/>
  <c r="C18" i="3" l="1"/>
  <c r="C19" i="3" l="1"/>
  <c r="R18" i="6"/>
  <c r="U18" i="6" s="1"/>
  <c r="V18" i="6" s="1"/>
  <c r="Q18" i="6"/>
  <c r="C20" i="3" l="1"/>
  <c r="Q19" i="6"/>
  <c r="R19" i="6"/>
  <c r="U19" i="6" s="1"/>
  <c r="V19" i="6" s="1"/>
  <c r="R20" i="6" l="1"/>
  <c r="U20" i="6" s="1"/>
  <c r="V20" i="6" s="1"/>
  <c r="Q20" i="6"/>
  <c r="C21" i="3"/>
  <c r="Q21" i="6" l="1"/>
  <c r="R21" i="6"/>
  <c r="U21" i="6" s="1"/>
  <c r="V21" i="6" s="1"/>
  <c r="C22" i="3"/>
  <c r="C23" i="3" l="1"/>
  <c r="R22" i="6"/>
  <c r="U22" i="6" s="1"/>
  <c r="V22" i="6" s="1"/>
  <c r="Q22" i="6"/>
  <c r="Q23" i="6" l="1"/>
  <c r="R23" i="6"/>
  <c r="U23" i="6" s="1"/>
  <c r="V23" i="6" s="1"/>
  <c r="C24" i="3"/>
  <c r="C25" i="3" l="1"/>
  <c r="R24" i="6"/>
  <c r="U24" i="6" s="1"/>
  <c r="V24" i="6" s="1"/>
  <c r="Q24" i="6"/>
  <c r="C26" i="3" l="1"/>
  <c r="Q25" i="6"/>
  <c r="R25" i="6"/>
  <c r="U25" i="6" s="1"/>
  <c r="V25" i="6" s="1"/>
  <c r="C27" i="3" l="1"/>
  <c r="R26" i="6"/>
  <c r="U26" i="6" s="1"/>
  <c r="V26" i="6" s="1"/>
  <c r="Q26" i="6"/>
  <c r="C28" i="3" l="1"/>
  <c r="Q27" i="6"/>
  <c r="R27" i="6"/>
  <c r="U27" i="6" s="1"/>
  <c r="V27" i="6" s="1"/>
  <c r="C29" i="3" l="1"/>
  <c r="R28" i="6"/>
  <c r="U28" i="6" s="1"/>
  <c r="V28" i="6" s="1"/>
  <c r="Q28" i="6"/>
  <c r="C30" i="3" l="1"/>
  <c r="R29" i="6"/>
  <c r="U29" i="6" s="1"/>
  <c r="V29" i="6" s="1"/>
  <c r="Q29" i="6"/>
  <c r="C31" i="3" l="1"/>
  <c r="R30" i="6"/>
  <c r="U30" i="6" s="1"/>
  <c r="V30" i="6" s="1"/>
  <c r="Q30" i="6"/>
  <c r="C32" i="3" l="1"/>
  <c r="R31" i="6"/>
  <c r="U31" i="6" s="1"/>
  <c r="V31" i="6" s="1"/>
  <c r="Q31" i="6"/>
  <c r="C33" i="3" l="1"/>
  <c r="R32" i="6"/>
  <c r="U32" i="6" s="1"/>
  <c r="V32" i="6" s="1"/>
  <c r="Q32" i="6"/>
  <c r="C34" i="3" l="1"/>
  <c r="R33" i="6"/>
  <c r="U33" i="6" s="1"/>
  <c r="V33" i="6" s="1"/>
  <c r="Q33" i="6"/>
  <c r="C35" i="3" l="1"/>
  <c r="R34" i="6"/>
  <c r="U34" i="6" s="1"/>
  <c r="V34" i="6" s="1"/>
  <c r="Q34" i="6"/>
  <c r="C36" i="3" l="1"/>
  <c r="R35" i="6"/>
  <c r="U35" i="6" s="1"/>
  <c r="V35" i="6" s="1"/>
  <c r="Q35" i="6"/>
  <c r="C37" i="3" l="1"/>
  <c r="R36" i="6"/>
  <c r="U36" i="6" s="1"/>
  <c r="V36" i="6" s="1"/>
  <c r="Q36" i="6"/>
  <c r="C38" i="3" l="1"/>
  <c r="R37" i="6"/>
  <c r="U37" i="6" s="1"/>
  <c r="V37" i="6" s="1"/>
  <c r="Q37" i="6"/>
  <c r="C39" i="3" l="1"/>
  <c r="R38" i="6"/>
  <c r="U38" i="6" s="1"/>
  <c r="V38" i="6" s="1"/>
  <c r="Q38" i="6"/>
  <c r="C40" i="3" l="1"/>
  <c r="R39" i="6"/>
  <c r="U39" i="6" s="1"/>
  <c r="V39" i="6" s="1"/>
  <c r="Q39" i="6"/>
  <c r="C41" i="3" l="1"/>
  <c r="R40" i="6"/>
  <c r="U40" i="6" s="1"/>
  <c r="V40" i="6" s="1"/>
  <c r="Q40" i="6"/>
  <c r="C42" i="3" l="1"/>
  <c r="R41" i="6"/>
  <c r="U41" i="6" s="1"/>
  <c r="V41" i="6" s="1"/>
  <c r="Q41" i="6"/>
  <c r="C43" i="3" l="1"/>
  <c r="R42" i="6"/>
  <c r="U42" i="6" s="1"/>
  <c r="V42" i="6" s="1"/>
  <c r="Q42" i="6"/>
  <c r="C44" i="3" l="1"/>
  <c r="R43" i="6"/>
  <c r="U43" i="6" s="1"/>
  <c r="V43" i="6" s="1"/>
  <c r="Q43" i="6"/>
  <c r="C45" i="3" l="1"/>
  <c r="R44" i="6"/>
  <c r="U44" i="6" s="1"/>
  <c r="V44" i="6" s="1"/>
  <c r="Q44" i="6"/>
  <c r="C46" i="3" l="1"/>
  <c r="R45" i="6"/>
  <c r="U45" i="6" s="1"/>
  <c r="V45" i="6" s="1"/>
  <c r="Q45" i="6"/>
  <c r="C47" i="3" l="1"/>
  <c r="R46" i="6"/>
  <c r="U46" i="6" s="1"/>
  <c r="V46" i="6" s="1"/>
  <c r="Q46" i="6"/>
  <c r="C48" i="3" l="1"/>
  <c r="R47" i="6"/>
  <c r="U47" i="6" s="1"/>
  <c r="V47" i="6" s="1"/>
  <c r="Q47" i="6"/>
  <c r="C49" i="3" l="1"/>
  <c r="R48" i="6"/>
  <c r="U48" i="6" s="1"/>
  <c r="V48" i="6" s="1"/>
  <c r="Q48" i="6"/>
  <c r="C50" i="3" l="1"/>
  <c r="R49" i="6"/>
  <c r="U49" i="6" s="1"/>
  <c r="V49" i="6" s="1"/>
  <c r="Q49" i="6"/>
  <c r="C51" i="3" l="1"/>
  <c r="R50" i="6"/>
  <c r="U50" i="6" s="1"/>
  <c r="V50" i="6" s="1"/>
  <c r="Q50" i="6"/>
  <c r="C52" i="3" l="1"/>
  <c r="R51" i="6"/>
  <c r="U51" i="6" s="1"/>
  <c r="V51" i="6" s="1"/>
  <c r="Q51" i="6"/>
  <c r="C53" i="3" l="1"/>
  <c r="R52" i="6"/>
  <c r="U52" i="6" s="1"/>
  <c r="V52" i="6" s="1"/>
  <c r="Q52" i="6"/>
  <c r="C54" i="3" l="1"/>
  <c r="R53" i="6"/>
  <c r="U53" i="6" s="1"/>
  <c r="V53" i="6" s="1"/>
  <c r="Q53" i="6"/>
  <c r="C55" i="3" l="1"/>
  <c r="R54" i="6"/>
  <c r="U54" i="6" s="1"/>
  <c r="V54" i="6" s="1"/>
  <c r="Q54" i="6"/>
  <c r="C56" i="3" l="1"/>
  <c r="R55" i="6"/>
  <c r="U55" i="6" s="1"/>
  <c r="V55" i="6" s="1"/>
  <c r="Q55" i="6"/>
  <c r="C57" i="3" l="1"/>
  <c r="R56" i="6"/>
  <c r="U56" i="6" s="1"/>
  <c r="V56" i="6" s="1"/>
  <c r="Q56" i="6"/>
  <c r="C58" i="3" l="1"/>
  <c r="R57" i="6"/>
  <c r="U57" i="6" s="1"/>
  <c r="V57" i="6" s="1"/>
  <c r="Q57" i="6"/>
  <c r="C59" i="3" l="1"/>
  <c r="R58" i="6"/>
  <c r="U58" i="6" s="1"/>
  <c r="V58" i="6" s="1"/>
  <c r="Q58" i="6"/>
  <c r="C60" i="3" l="1"/>
  <c r="R59" i="6"/>
  <c r="U59" i="6" s="1"/>
  <c r="V59" i="6" s="1"/>
  <c r="Q59" i="6"/>
  <c r="C61" i="3" l="1"/>
  <c r="Q60" i="6"/>
  <c r="R60" i="6"/>
  <c r="U60" i="6" s="1"/>
  <c r="V60" i="6" s="1"/>
  <c r="C62" i="3" l="1"/>
  <c r="Q61" i="6"/>
  <c r="R61" i="6"/>
  <c r="U61" i="6" s="1"/>
  <c r="V61" i="6" s="1"/>
  <c r="C63" i="3" l="1"/>
  <c r="Q62" i="6"/>
  <c r="R62" i="6"/>
  <c r="U62" i="6" s="1"/>
  <c r="V62" i="6" s="1"/>
  <c r="C64" i="3" l="1"/>
  <c r="Q63" i="6"/>
  <c r="R63" i="6"/>
  <c r="U63" i="6" s="1"/>
  <c r="V63" i="6" s="1"/>
  <c r="C65" i="3" l="1"/>
  <c r="Q64" i="6"/>
  <c r="R64" i="6"/>
  <c r="U64" i="6" s="1"/>
  <c r="V64" i="6" s="1"/>
  <c r="C66" i="3" l="1"/>
  <c r="Q65" i="6"/>
  <c r="R65" i="6"/>
  <c r="U65" i="6" s="1"/>
  <c r="V65" i="6" s="1"/>
  <c r="C67" i="3" l="1"/>
  <c r="Q66" i="6"/>
  <c r="R66" i="6"/>
  <c r="U66" i="6" s="1"/>
  <c r="V66" i="6" s="1"/>
  <c r="C68" i="3" l="1"/>
  <c r="Q67" i="6"/>
  <c r="R67" i="6"/>
  <c r="U67" i="6" s="1"/>
  <c r="V67" i="6" s="1"/>
  <c r="C69" i="3" l="1"/>
  <c r="Q68" i="6"/>
  <c r="R68" i="6"/>
  <c r="U68" i="6" s="1"/>
  <c r="V68" i="6" s="1"/>
  <c r="C70" i="3" l="1"/>
  <c r="Q69" i="6"/>
  <c r="R69" i="6"/>
  <c r="U69" i="6" s="1"/>
  <c r="V69" i="6" s="1"/>
  <c r="C71" i="3" l="1"/>
  <c r="Q70" i="6"/>
  <c r="R70" i="6"/>
  <c r="U70" i="6" s="1"/>
  <c r="V70" i="6" s="1"/>
  <c r="C72" i="3" l="1"/>
  <c r="Q71" i="6"/>
  <c r="R71" i="6"/>
  <c r="U71" i="6" s="1"/>
  <c r="V71" i="6" s="1"/>
  <c r="C73" i="3" l="1"/>
  <c r="Q72" i="6"/>
  <c r="R72" i="6"/>
  <c r="U72" i="6" s="1"/>
  <c r="V72" i="6" s="1"/>
  <c r="C74" i="3" l="1"/>
  <c r="Q73" i="6"/>
  <c r="R73" i="6"/>
  <c r="U73" i="6" s="1"/>
  <c r="V73" i="6" s="1"/>
  <c r="C75" i="3" l="1"/>
  <c r="Q74" i="6"/>
  <c r="R74" i="6"/>
  <c r="U74" i="6" s="1"/>
  <c r="V74" i="6" s="1"/>
  <c r="C76" i="3" l="1"/>
  <c r="K34" i="3"/>
  <c r="Q75" i="6"/>
  <c r="R75" i="6"/>
  <c r="U75" i="6" s="1"/>
  <c r="V75" i="6" s="1"/>
  <c r="Q76" i="6" l="1"/>
  <c r="R76" i="6"/>
  <c r="U76" i="6" s="1"/>
  <c r="V76" i="6" s="1"/>
  <c r="C77" i="3"/>
  <c r="C78" i="3" l="1"/>
  <c r="Q77" i="6"/>
  <c r="R77" i="6"/>
  <c r="U77" i="6" s="1"/>
  <c r="V77" i="6" s="1"/>
  <c r="C79" i="3" l="1"/>
  <c r="Q78" i="6"/>
  <c r="R78" i="6"/>
  <c r="U78" i="6" s="1"/>
  <c r="V78" i="6" s="1"/>
  <c r="C80" i="3" l="1"/>
  <c r="Q79" i="6"/>
  <c r="R79" i="6"/>
  <c r="U79" i="6" s="1"/>
  <c r="V79" i="6" s="1"/>
  <c r="C81" i="3" l="1"/>
  <c r="Q80" i="6"/>
  <c r="R80" i="6"/>
  <c r="U80" i="6" s="1"/>
  <c r="V80" i="6" s="1"/>
  <c r="C82" i="3" l="1"/>
  <c r="Q81" i="6"/>
  <c r="R81" i="6"/>
  <c r="U81" i="6" s="1"/>
  <c r="V81" i="6" s="1"/>
  <c r="C83" i="3" l="1"/>
  <c r="Q82" i="6"/>
  <c r="R82" i="6"/>
  <c r="U82" i="6" s="1"/>
  <c r="V82" i="6" s="1"/>
  <c r="C84" i="3" l="1"/>
  <c r="Q83" i="6"/>
  <c r="R83" i="6"/>
  <c r="U83" i="6" s="1"/>
  <c r="V83" i="6" s="1"/>
  <c r="C85" i="3" l="1"/>
  <c r="Q84" i="6"/>
  <c r="R84" i="6"/>
  <c r="U84" i="6" s="1"/>
  <c r="V84" i="6" s="1"/>
  <c r="C86" i="3" l="1"/>
  <c r="Q85" i="6"/>
  <c r="R85" i="6"/>
  <c r="U85" i="6" s="1"/>
  <c r="V85" i="6" s="1"/>
  <c r="C87" i="3" l="1"/>
  <c r="Q86" i="6"/>
  <c r="R86" i="6"/>
  <c r="U86" i="6" s="1"/>
  <c r="V86" i="6" s="1"/>
  <c r="C88" i="3" l="1"/>
  <c r="Q87" i="6"/>
  <c r="R87" i="6"/>
  <c r="U87" i="6" s="1"/>
  <c r="V87" i="6" s="1"/>
  <c r="C89" i="3" l="1"/>
  <c r="Q88" i="6"/>
  <c r="R88" i="6"/>
  <c r="U88" i="6" s="1"/>
  <c r="V88" i="6" s="1"/>
  <c r="C90" i="3" l="1"/>
  <c r="Q89" i="6"/>
  <c r="R89" i="6"/>
  <c r="U89" i="6" s="1"/>
  <c r="V89" i="6" s="1"/>
  <c r="C91" i="3" l="1"/>
  <c r="Q90" i="6"/>
  <c r="R90" i="6"/>
  <c r="U90" i="6" s="1"/>
  <c r="V90" i="6" s="1"/>
  <c r="C92" i="3" l="1"/>
  <c r="Q91" i="6"/>
  <c r="R91" i="6"/>
  <c r="U91" i="6" s="1"/>
  <c r="V91" i="6" s="1"/>
  <c r="C93" i="3" l="1"/>
  <c r="Q92" i="6"/>
  <c r="R92" i="6"/>
  <c r="U92" i="6" s="1"/>
  <c r="V92" i="6" s="1"/>
  <c r="C94" i="3" l="1"/>
  <c r="Q93" i="6"/>
  <c r="R93" i="6"/>
  <c r="U93" i="6" s="1"/>
  <c r="V93" i="6" s="1"/>
  <c r="C95" i="3" l="1"/>
  <c r="Q94" i="6"/>
  <c r="R94" i="6"/>
  <c r="U94" i="6" s="1"/>
  <c r="V94" i="6" s="1"/>
  <c r="C96" i="3" l="1"/>
  <c r="Q95" i="6"/>
  <c r="R95" i="6"/>
  <c r="U95" i="6" s="1"/>
  <c r="V95" i="6" s="1"/>
  <c r="C97" i="3" l="1"/>
  <c r="Q96" i="6"/>
  <c r="R96" i="6"/>
  <c r="U96" i="6" s="1"/>
  <c r="V96" i="6" s="1"/>
  <c r="C98" i="3" l="1"/>
  <c r="Q97" i="6"/>
  <c r="R97" i="6"/>
  <c r="U97" i="6" s="1"/>
  <c r="V97" i="6" s="1"/>
  <c r="C99" i="3" l="1"/>
  <c r="Q98" i="6"/>
  <c r="R98" i="6"/>
  <c r="U98" i="6" s="1"/>
  <c r="V98" i="6" s="1"/>
  <c r="C100" i="3" l="1"/>
  <c r="Q99" i="6"/>
  <c r="R99" i="6"/>
  <c r="U99" i="6" s="1"/>
  <c r="V99" i="6" s="1"/>
  <c r="C101" i="3" l="1"/>
  <c r="Q100" i="6"/>
  <c r="R100" i="6"/>
  <c r="U100" i="6" s="1"/>
  <c r="V100" i="6" s="1"/>
  <c r="C102" i="3" l="1"/>
  <c r="Q101" i="6"/>
  <c r="R101" i="6"/>
  <c r="U101" i="6" s="1"/>
  <c r="V101" i="6" s="1"/>
  <c r="C103" i="3" l="1"/>
  <c r="Q102" i="6"/>
  <c r="R102" i="6"/>
  <c r="U102" i="6" s="1"/>
  <c r="V102" i="6" s="1"/>
  <c r="C104" i="3" l="1"/>
  <c r="Q103" i="6"/>
  <c r="R103" i="6"/>
  <c r="U103" i="6" s="1"/>
  <c r="V103" i="6" s="1"/>
  <c r="C105" i="3" l="1"/>
  <c r="Q104" i="6"/>
  <c r="R104" i="6"/>
  <c r="U104" i="6" s="1"/>
  <c r="V104" i="6" s="1"/>
  <c r="C106" i="3" l="1"/>
  <c r="Q105" i="6"/>
  <c r="R105" i="6"/>
  <c r="U105" i="6" s="1"/>
  <c r="V105" i="6" s="1"/>
  <c r="C107" i="3" l="1"/>
  <c r="Q106" i="6"/>
  <c r="R106" i="6"/>
  <c r="U106" i="6" s="1"/>
  <c r="V106" i="6" s="1"/>
  <c r="C108" i="3" l="1"/>
  <c r="Q107" i="6"/>
  <c r="R107" i="6"/>
  <c r="U107" i="6" s="1"/>
  <c r="V107" i="6" s="1"/>
  <c r="C109" i="3" l="1"/>
  <c r="Q108" i="6"/>
  <c r="R108" i="6"/>
  <c r="U108" i="6" s="1"/>
  <c r="V108" i="6" s="1"/>
  <c r="C110" i="3" l="1"/>
  <c r="Q109" i="6"/>
  <c r="R109" i="6"/>
  <c r="U109" i="6" s="1"/>
  <c r="V109" i="6" s="1"/>
  <c r="C111" i="3" l="1"/>
  <c r="Q110" i="6"/>
  <c r="R110" i="6"/>
  <c r="U110" i="6" s="1"/>
  <c r="V110" i="6" s="1"/>
  <c r="C112" i="3" l="1"/>
  <c r="Q111" i="6"/>
  <c r="R111" i="6"/>
  <c r="U111" i="6" s="1"/>
  <c r="V111" i="6" s="1"/>
  <c r="C113" i="3" l="1"/>
  <c r="Q112" i="6"/>
  <c r="R112" i="6"/>
  <c r="U112" i="6" s="1"/>
  <c r="V112" i="6" s="1"/>
  <c r="C114" i="3" l="1"/>
  <c r="Q113" i="6"/>
  <c r="R113" i="6"/>
  <c r="U113" i="6" s="1"/>
  <c r="V113" i="6" s="1"/>
  <c r="C115" i="3" l="1"/>
  <c r="R114" i="6"/>
  <c r="U114" i="6" s="1"/>
  <c r="V114" i="6" s="1"/>
  <c r="Q114" i="6"/>
  <c r="C116" i="3" l="1"/>
  <c r="R115" i="6"/>
  <c r="U115" i="6" s="1"/>
  <c r="V115" i="6" s="1"/>
  <c r="Q115" i="6"/>
  <c r="C117" i="3" l="1"/>
  <c r="R116" i="6"/>
  <c r="U116" i="6" s="1"/>
  <c r="V116" i="6" s="1"/>
  <c r="Q116" i="6"/>
  <c r="C118" i="3" l="1"/>
  <c r="R117" i="6"/>
  <c r="U117" i="6" s="1"/>
  <c r="V117" i="6" s="1"/>
  <c r="Q117" i="6"/>
  <c r="R118" i="6" l="1"/>
  <c r="U118" i="6" s="1"/>
  <c r="V118" i="6" s="1"/>
  <c r="Q118" i="6"/>
  <c r="C119" i="3"/>
  <c r="R119" i="6" l="1"/>
  <c r="U119" i="6" s="1"/>
  <c r="V119" i="6" s="1"/>
  <c r="Q119" i="6"/>
  <c r="C120" i="3"/>
  <c r="R120" i="6" l="1"/>
  <c r="U120" i="6" s="1"/>
  <c r="V120" i="6" s="1"/>
  <c r="Q120" i="6"/>
  <c r="C121" i="3"/>
  <c r="R121" i="6" l="1"/>
  <c r="U121" i="6" s="1"/>
  <c r="V121" i="6" s="1"/>
  <c r="Q121" i="6"/>
  <c r="C122" i="3"/>
  <c r="R122" i="6" l="1"/>
  <c r="U122" i="6" s="1"/>
  <c r="V122" i="6" s="1"/>
  <c r="Q122" i="6"/>
  <c r="C123" i="3"/>
  <c r="R123" i="6" l="1"/>
  <c r="U123" i="6" s="1"/>
  <c r="V123" i="6" s="1"/>
  <c r="Q123" i="6"/>
  <c r="C124" i="3"/>
  <c r="R124" i="6" l="1"/>
  <c r="U124" i="6" s="1"/>
  <c r="V124" i="6" s="1"/>
  <c r="Q124" i="6"/>
  <c r="C125" i="3"/>
  <c r="R125" i="6" l="1"/>
  <c r="U125" i="6" s="1"/>
  <c r="V125" i="6" s="1"/>
  <c r="Q125" i="6"/>
  <c r="C126" i="3"/>
  <c r="R126" i="6" l="1"/>
  <c r="U126" i="6" s="1"/>
  <c r="V126" i="6" s="1"/>
  <c r="Q126" i="6"/>
  <c r="C127" i="3"/>
  <c r="R127" i="6" l="1"/>
  <c r="U127" i="6" s="1"/>
  <c r="V127" i="6" s="1"/>
  <c r="Q127" i="6"/>
  <c r="C128" i="3"/>
  <c r="R128" i="6" l="1"/>
  <c r="U128" i="6" s="1"/>
  <c r="V128" i="6" s="1"/>
  <c r="Q128" i="6"/>
  <c r="C129" i="3"/>
  <c r="R129" i="6" l="1"/>
  <c r="U129" i="6" s="1"/>
  <c r="V129" i="6" s="1"/>
  <c r="Q129" i="6"/>
  <c r="C130" i="3"/>
  <c r="R130" i="6" l="1"/>
  <c r="U130" i="6" s="1"/>
  <c r="V130" i="6" s="1"/>
  <c r="Q130" i="6"/>
  <c r="C131" i="3"/>
  <c r="R131" i="6" l="1"/>
  <c r="U131" i="6" s="1"/>
  <c r="V131" i="6" s="1"/>
  <c r="Q131" i="6"/>
  <c r="C132" i="3"/>
  <c r="R132" i="6" l="1"/>
  <c r="U132" i="6" s="1"/>
  <c r="V132" i="6" s="1"/>
  <c r="Q132" i="6"/>
  <c r="C133" i="3"/>
  <c r="C134" i="3" l="1"/>
  <c r="R133" i="6"/>
  <c r="U133" i="6" s="1"/>
  <c r="V133" i="6" s="1"/>
  <c r="Q133" i="6"/>
  <c r="D135" i="3" l="1"/>
  <c r="C135" i="3"/>
  <c r="G134" i="6" s="1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R134" i="6"/>
  <c r="U134" i="6" s="1"/>
  <c r="V134" i="6" s="1"/>
  <c r="Q134" i="6"/>
  <c r="D134" i="3"/>
  <c r="R135" i="6" l="1"/>
  <c r="U135" i="6" s="1"/>
  <c r="V135" i="6" s="1"/>
  <c r="P9" i="6" s="1"/>
  <c r="Q135" i="6"/>
  <c r="G135" i="6"/>
  <c r="H135" i="6" s="1"/>
  <c r="H30" i="3"/>
  <c r="E135" i="3" s="1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H134" i="6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D31" i="6"/>
  <c r="C31" i="6"/>
  <c r="D33" i="6"/>
  <c r="C33" i="6"/>
  <c r="D34" i="6"/>
  <c r="C34" i="6"/>
  <c r="D35" i="6"/>
  <c r="C35" i="6"/>
  <c r="D36" i="6"/>
  <c r="C36" i="6"/>
  <c r="D37" i="6"/>
  <c r="C37" i="6"/>
  <c r="D38" i="6"/>
  <c r="C38" i="6"/>
  <c r="D39" i="6"/>
  <c r="AO24" i="6"/>
  <c r="C39" i="6"/>
  <c r="D40" i="6"/>
  <c r="C40" i="6"/>
  <c r="D41" i="6"/>
  <c r="C41" i="6"/>
  <c r="D42" i="6"/>
  <c r="C42" i="6"/>
  <c r="AO23" i="6"/>
  <c r="AP23" i="6" s="1"/>
  <c r="D43" i="6"/>
  <c r="C43" i="6"/>
  <c r="D44" i="6"/>
  <c r="C44" i="6"/>
  <c r="D45" i="6"/>
  <c r="C45" i="6"/>
  <c r="D46" i="6"/>
  <c r="C46" i="6"/>
  <c r="D47" i="6"/>
  <c r="AO22" i="6"/>
  <c r="AP22" i="6" s="1"/>
  <c r="C47" i="6"/>
  <c r="D48" i="6"/>
  <c r="C48" i="6"/>
  <c r="D49" i="6"/>
  <c r="C49" i="6"/>
  <c r="D50" i="6"/>
  <c r="C50" i="6"/>
  <c r="D51" i="6"/>
  <c r="C51" i="6"/>
  <c r="D52" i="6"/>
  <c r="C52" i="6"/>
  <c r="D53" i="6"/>
  <c r="C53" i="6"/>
  <c r="D54" i="6"/>
  <c r="C54" i="6"/>
  <c r="D55" i="6"/>
  <c r="C55" i="6"/>
  <c r="AO21" i="6"/>
  <c r="D56" i="6"/>
  <c r="C56" i="6"/>
  <c r="D57" i="6"/>
  <c r="C57" i="6"/>
  <c r="D58" i="6"/>
  <c r="C58" i="6"/>
  <c r="D59" i="6"/>
  <c r="C59" i="6"/>
  <c r="C60" i="6"/>
  <c r="D60" i="6"/>
  <c r="C61" i="6"/>
  <c r="D61" i="6"/>
  <c r="C62" i="6"/>
  <c r="D62" i="6"/>
  <c r="C63" i="6"/>
  <c r="D63" i="6"/>
  <c r="C64" i="6"/>
  <c r="AO20" i="6"/>
  <c r="AP20" i="6" s="1"/>
  <c r="D6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D18" i="6"/>
  <c r="AO27" i="6"/>
  <c r="AP27" i="6" s="1"/>
  <c r="C18" i="6"/>
  <c r="C19" i="6"/>
  <c r="D19" i="6"/>
  <c r="D20" i="6"/>
  <c r="C20" i="6"/>
  <c r="C21" i="6"/>
  <c r="D21" i="6"/>
  <c r="AO26" i="6"/>
  <c r="AP26" i="6" s="1"/>
  <c r="D22" i="6"/>
  <c r="C22" i="6"/>
  <c r="C23" i="6"/>
  <c r="D23" i="6"/>
  <c r="D24" i="6"/>
  <c r="C24" i="6"/>
  <c r="C25" i="6"/>
  <c r="D25" i="6"/>
  <c r="D26" i="6"/>
  <c r="C26" i="6"/>
  <c r="C27" i="6"/>
  <c r="D27" i="6"/>
  <c r="D28" i="6"/>
  <c r="C28" i="6"/>
  <c r="D29" i="6"/>
  <c r="C29" i="6"/>
  <c r="AO25" i="6"/>
  <c r="D30" i="6"/>
  <c r="C30" i="6"/>
  <c r="D32" i="6"/>
  <c r="C32" i="6"/>
  <c r="C110" i="6"/>
  <c r="D110" i="6"/>
  <c r="C111" i="6"/>
  <c r="D111" i="6"/>
  <c r="C112" i="6"/>
  <c r="D112" i="6"/>
  <c r="C113" i="6"/>
  <c r="D113" i="6"/>
  <c r="D114" i="6"/>
  <c r="C114" i="6"/>
  <c r="D115" i="6"/>
  <c r="C115" i="6"/>
  <c r="D116" i="6"/>
  <c r="C116" i="6"/>
  <c r="D117" i="6"/>
  <c r="C117" i="6"/>
  <c r="AO12" i="6"/>
  <c r="D118" i="6"/>
  <c r="C118" i="6"/>
  <c r="D134" i="6"/>
  <c r="C134" i="6"/>
  <c r="D135" i="6"/>
  <c r="C135" i="6"/>
  <c r="AO8" i="6"/>
  <c r="D125" i="6"/>
  <c r="C125" i="6"/>
  <c r="AO10" i="6"/>
  <c r="D127" i="6"/>
  <c r="C127" i="6"/>
  <c r="D130" i="6"/>
  <c r="C130" i="6"/>
  <c r="D132" i="6"/>
  <c r="C132" i="6"/>
  <c r="D133" i="6"/>
  <c r="C133" i="6"/>
  <c r="AO9" i="6"/>
  <c r="C65" i="6"/>
  <c r="D65" i="6"/>
  <c r="C66" i="6"/>
  <c r="D66" i="6"/>
  <c r="C67" i="6"/>
  <c r="D67" i="6"/>
  <c r="C68" i="6"/>
  <c r="D68" i="6"/>
  <c r="AO19" i="6"/>
  <c r="AP19" i="6" s="1"/>
  <c r="C69" i="6"/>
  <c r="D69" i="6"/>
  <c r="C70" i="6"/>
  <c r="D70" i="6"/>
  <c r="C71" i="6"/>
  <c r="D71" i="6"/>
  <c r="C72" i="6"/>
  <c r="D72" i="6"/>
  <c r="C73" i="6"/>
  <c r="AO18" i="6"/>
  <c r="AP18" i="6" s="1"/>
  <c r="D73" i="6"/>
  <c r="C74" i="6"/>
  <c r="D74" i="6"/>
  <c r="C75" i="6"/>
  <c r="D75" i="6"/>
  <c r="C76" i="6"/>
  <c r="D76" i="6"/>
  <c r="C77" i="6"/>
  <c r="D77" i="6"/>
  <c r="C78" i="6"/>
  <c r="D78" i="6"/>
  <c r="C79" i="6"/>
  <c r="D79" i="6"/>
  <c r="C80" i="6"/>
  <c r="D80" i="6"/>
  <c r="C81" i="6"/>
  <c r="D81" i="6"/>
  <c r="AO17" i="6"/>
  <c r="C82" i="6"/>
  <c r="D82" i="6"/>
  <c r="C83" i="6"/>
  <c r="D83" i="6"/>
  <c r="C84" i="6"/>
  <c r="D84" i="6"/>
  <c r="C85" i="6"/>
  <c r="D85" i="6"/>
  <c r="C86" i="6"/>
  <c r="D86" i="6"/>
  <c r="C87" i="6"/>
  <c r="D87" i="6"/>
  <c r="C88" i="6"/>
  <c r="D88" i="6"/>
  <c r="C89" i="6"/>
  <c r="D89" i="6"/>
  <c r="C90" i="6"/>
  <c r="D90" i="6"/>
  <c r="C91" i="6"/>
  <c r="D91" i="6"/>
  <c r="AO16" i="6"/>
  <c r="C92" i="6"/>
  <c r="D92" i="6"/>
  <c r="C93" i="6"/>
  <c r="D93" i="6"/>
  <c r="C94" i="6"/>
  <c r="D94" i="6"/>
  <c r="C95" i="6"/>
  <c r="D95" i="6"/>
  <c r="AO15" i="6"/>
  <c r="C96" i="6"/>
  <c r="D96" i="6"/>
  <c r="C97" i="6"/>
  <c r="D97" i="6"/>
  <c r="C98" i="6"/>
  <c r="D98" i="6"/>
  <c r="C99" i="6"/>
  <c r="D99" i="6"/>
  <c r="AO14" i="6"/>
  <c r="C100" i="6"/>
  <c r="D100" i="6"/>
  <c r="C101" i="6"/>
  <c r="D101" i="6"/>
  <c r="C102" i="6"/>
  <c r="D102" i="6"/>
  <c r="C103" i="6"/>
  <c r="D103" i="6"/>
  <c r="C104" i="6"/>
  <c r="D104" i="6"/>
  <c r="C105" i="6"/>
  <c r="D105" i="6"/>
  <c r="C106" i="6"/>
  <c r="D106" i="6"/>
  <c r="C107" i="6"/>
  <c r="D107" i="6"/>
  <c r="AO13" i="6"/>
  <c r="C108" i="6"/>
  <c r="D108" i="6"/>
  <c r="C109" i="6"/>
  <c r="D109" i="6"/>
  <c r="D119" i="6"/>
  <c r="C119" i="6"/>
  <c r="D120" i="6"/>
  <c r="C120" i="6"/>
  <c r="AO11" i="6"/>
  <c r="D121" i="6"/>
  <c r="C121" i="6"/>
  <c r="D122" i="6"/>
  <c r="C122" i="6"/>
  <c r="D123" i="6"/>
  <c r="C123" i="6"/>
  <c r="D124" i="6"/>
  <c r="C124" i="6"/>
  <c r="D126" i="6"/>
  <c r="C126" i="6"/>
  <c r="D128" i="6"/>
  <c r="C128" i="6"/>
  <c r="D129" i="6"/>
  <c r="C129" i="6"/>
  <c r="D131" i="6"/>
  <c r="C131" i="6"/>
  <c r="K30" i="3"/>
  <c r="M10" i="3" s="1"/>
  <c r="P10" i="6" s="1"/>
  <c r="K31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O4" i="5"/>
  <c r="O4" i="4"/>
  <c r="M9" i="3"/>
  <c r="K120" i="6" l="1"/>
  <c r="K39" i="6"/>
  <c r="AP21" i="6"/>
  <c r="AP17" i="6"/>
  <c r="K29" i="6"/>
  <c r="K71" i="6"/>
  <c r="K52" i="6"/>
  <c r="K82" i="6"/>
  <c r="K114" i="6"/>
  <c r="K103" i="6"/>
  <c r="K84" i="6"/>
  <c r="K50" i="6"/>
  <c r="K122" i="6"/>
  <c r="K36" i="6"/>
  <c r="K55" i="6"/>
  <c r="K87" i="6"/>
  <c r="K123" i="6"/>
  <c r="K19" i="6"/>
  <c r="K68" i="6"/>
  <c r="K100" i="6"/>
  <c r="K18" i="6"/>
  <c r="K66" i="6"/>
  <c r="K98" i="6"/>
  <c r="K115" i="6"/>
  <c r="K20" i="6"/>
  <c r="K30" i="6"/>
  <c r="K47" i="6"/>
  <c r="K63" i="6"/>
  <c r="K79" i="6"/>
  <c r="K95" i="6"/>
  <c r="K111" i="6"/>
  <c r="K131" i="6"/>
  <c r="K23" i="6"/>
  <c r="K60" i="6"/>
  <c r="K76" i="6"/>
  <c r="K92" i="6"/>
  <c r="K108" i="6"/>
  <c r="K128" i="6"/>
  <c r="K26" i="6"/>
  <c r="K58" i="6"/>
  <c r="K74" i="6"/>
  <c r="K90" i="6"/>
  <c r="K106" i="6"/>
  <c r="K130" i="6"/>
  <c r="K35" i="6"/>
  <c r="K37" i="6"/>
  <c r="K28" i="6"/>
  <c r="K44" i="6"/>
  <c r="K38" i="6"/>
  <c r="K25" i="6"/>
  <c r="K51" i="6"/>
  <c r="K59" i="6"/>
  <c r="K67" i="6"/>
  <c r="K75" i="6"/>
  <c r="K83" i="6"/>
  <c r="K91" i="6"/>
  <c r="K99" i="6"/>
  <c r="K107" i="6"/>
  <c r="K119" i="6"/>
  <c r="K127" i="6"/>
  <c r="K135" i="6"/>
  <c r="K41" i="6"/>
  <c r="K21" i="6"/>
  <c r="K48" i="6"/>
  <c r="K56" i="6"/>
  <c r="K64" i="6"/>
  <c r="K72" i="6"/>
  <c r="K80" i="6"/>
  <c r="K88" i="6"/>
  <c r="K96" i="6"/>
  <c r="K104" i="6"/>
  <c r="K112" i="6"/>
  <c r="K124" i="6"/>
  <c r="K132" i="6"/>
  <c r="K22" i="6"/>
  <c r="K46" i="6"/>
  <c r="K54" i="6"/>
  <c r="K62" i="6"/>
  <c r="K70" i="6"/>
  <c r="K78" i="6"/>
  <c r="K86" i="6"/>
  <c r="K94" i="6"/>
  <c r="K102" i="6"/>
  <c r="K110" i="6"/>
  <c r="K126" i="6"/>
  <c r="K134" i="6"/>
  <c r="K117" i="6"/>
  <c r="K43" i="6"/>
  <c r="K33" i="6"/>
  <c r="K45" i="6"/>
  <c r="K24" i="6"/>
  <c r="K32" i="6"/>
  <c r="K40" i="6"/>
  <c r="K116" i="6"/>
  <c r="K34" i="6"/>
  <c r="K42" i="6"/>
  <c r="K118" i="6"/>
  <c r="K27" i="6"/>
  <c r="K49" i="6"/>
  <c r="K53" i="6"/>
  <c r="K57" i="6"/>
  <c r="K61" i="6"/>
  <c r="K65" i="6"/>
  <c r="K69" i="6"/>
  <c r="K73" i="6"/>
  <c r="K77" i="6"/>
  <c r="K81" i="6"/>
  <c r="K85" i="6"/>
  <c r="K89" i="6"/>
  <c r="K93" i="6"/>
  <c r="K97" i="6"/>
  <c r="K101" i="6"/>
  <c r="K105" i="6"/>
  <c r="K109" i="6"/>
  <c r="K113" i="6"/>
  <c r="K121" i="6"/>
  <c r="K125" i="6"/>
  <c r="K129" i="6"/>
  <c r="K133" i="6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AP11" i="6"/>
  <c r="S120" i="6"/>
  <c r="W120" i="6" s="1"/>
  <c r="AP16" i="6"/>
  <c r="AP14" i="6"/>
  <c r="AP9" i="6"/>
  <c r="AP25" i="6"/>
  <c r="O6" i="5"/>
  <c r="O6" i="4"/>
  <c r="S119" i="6"/>
  <c r="W119" i="6" s="1"/>
  <c r="S107" i="6"/>
  <c r="W107" i="6" s="1"/>
  <c r="S106" i="6"/>
  <c r="W106" i="6" s="1"/>
  <c r="S105" i="6"/>
  <c r="W105" i="6" s="1"/>
  <c r="S104" i="6"/>
  <c r="W104" i="6" s="1"/>
  <c r="S103" i="6"/>
  <c r="W103" i="6" s="1"/>
  <c r="S102" i="6"/>
  <c r="W102" i="6" s="1"/>
  <c r="S101" i="6"/>
  <c r="W101" i="6" s="1"/>
  <c r="S100" i="6"/>
  <c r="W100" i="6" s="1"/>
  <c r="S95" i="6"/>
  <c r="W95" i="6" s="1"/>
  <c r="S94" i="6"/>
  <c r="W94" i="6" s="1"/>
  <c r="S93" i="6"/>
  <c r="W93" i="6" s="1"/>
  <c r="S92" i="6"/>
  <c r="W92" i="6" s="1"/>
  <c r="AC17" i="6"/>
  <c r="S81" i="6"/>
  <c r="W81" i="6" s="1"/>
  <c r="S80" i="6"/>
  <c r="W80" i="6" s="1"/>
  <c r="S79" i="6"/>
  <c r="W79" i="6" s="1"/>
  <c r="S78" i="6"/>
  <c r="W78" i="6" s="1"/>
  <c r="S77" i="6"/>
  <c r="W77" i="6" s="1"/>
  <c r="S76" i="6"/>
  <c r="W76" i="6" s="1"/>
  <c r="S75" i="6"/>
  <c r="W75" i="6" s="1"/>
  <c r="S74" i="6"/>
  <c r="W74" i="6" s="1"/>
  <c r="S73" i="6"/>
  <c r="W73" i="6" s="1"/>
  <c r="S68" i="6"/>
  <c r="W68" i="6" s="1"/>
  <c r="S67" i="6"/>
  <c r="W67" i="6" s="1"/>
  <c r="S66" i="6"/>
  <c r="W66" i="6" s="1"/>
  <c r="S65" i="6"/>
  <c r="W65" i="6" s="1"/>
  <c r="S133" i="6"/>
  <c r="W133" i="6" s="1"/>
  <c r="S132" i="6"/>
  <c r="W132" i="6" s="1"/>
  <c r="S130" i="6"/>
  <c r="W130" i="6" s="1"/>
  <c r="S127" i="6"/>
  <c r="W127" i="6" s="1"/>
  <c r="AP7" i="6"/>
  <c r="AP8" i="6"/>
  <c r="S135" i="6"/>
  <c r="W135" i="6" s="1"/>
  <c r="S134" i="6"/>
  <c r="W134" i="6" s="1"/>
  <c r="S118" i="6"/>
  <c r="W118" i="6" s="1"/>
  <c r="S113" i="6"/>
  <c r="W113" i="6" s="1"/>
  <c r="S112" i="6"/>
  <c r="W112" i="6" s="1"/>
  <c r="S111" i="6"/>
  <c r="W111" i="6" s="1"/>
  <c r="S110" i="6"/>
  <c r="W110" i="6" s="1"/>
  <c r="S29" i="6"/>
  <c r="W29" i="6" s="1"/>
  <c r="S28" i="6"/>
  <c r="W28" i="6" s="1"/>
  <c r="S26" i="6"/>
  <c r="W26" i="6" s="1"/>
  <c r="S24" i="6"/>
  <c r="W24" i="6" s="1"/>
  <c r="S22" i="6"/>
  <c r="W22" i="6" s="1"/>
  <c r="S21" i="6"/>
  <c r="W21" i="6" s="1"/>
  <c r="S19" i="6"/>
  <c r="W19" i="6" s="1"/>
  <c r="S18" i="6"/>
  <c r="W18" i="6" s="1"/>
  <c r="X18" i="6" s="1"/>
  <c r="S64" i="6"/>
  <c r="W64" i="6" s="1"/>
  <c r="S59" i="6"/>
  <c r="W59" i="6" s="1"/>
  <c r="S58" i="6"/>
  <c r="W58" i="6" s="1"/>
  <c r="S57" i="6"/>
  <c r="W57" i="6" s="1"/>
  <c r="S56" i="6"/>
  <c r="W56" i="6" s="1"/>
  <c r="S47" i="6"/>
  <c r="W47" i="6" s="1"/>
  <c r="S46" i="6"/>
  <c r="W46" i="6" s="1"/>
  <c r="S45" i="6"/>
  <c r="W45" i="6" s="1"/>
  <c r="S44" i="6"/>
  <c r="W44" i="6" s="1"/>
  <c r="S43" i="6"/>
  <c r="W43" i="6" s="1"/>
  <c r="S39" i="6"/>
  <c r="W39" i="6" s="1"/>
  <c r="S38" i="6"/>
  <c r="W38" i="6" s="1"/>
  <c r="S37" i="6"/>
  <c r="W37" i="6" s="1"/>
  <c r="S36" i="6"/>
  <c r="W36" i="6" s="1"/>
  <c r="S35" i="6"/>
  <c r="W35" i="6" s="1"/>
  <c r="S34" i="6"/>
  <c r="W34" i="6" s="1"/>
  <c r="S33" i="6"/>
  <c r="W33" i="6" s="1"/>
  <c r="S31" i="6"/>
  <c r="W31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O5" i="5"/>
  <c r="O5" i="4"/>
  <c r="S131" i="6"/>
  <c r="W131" i="6" s="1"/>
  <c r="S129" i="6"/>
  <c r="W129" i="6" s="1"/>
  <c r="S128" i="6"/>
  <c r="W128" i="6" s="1"/>
  <c r="S126" i="6"/>
  <c r="W126" i="6" s="1"/>
  <c r="S124" i="6"/>
  <c r="W124" i="6" s="1"/>
  <c r="S123" i="6"/>
  <c r="W123" i="6" s="1"/>
  <c r="S122" i="6"/>
  <c r="W122" i="6" s="1"/>
  <c r="S121" i="6"/>
  <c r="W121" i="6" s="1"/>
  <c r="S109" i="6"/>
  <c r="W109" i="6" s="1"/>
  <c r="S108" i="6"/>
  <c r="W108" i="6" s="1"/>
  <c r="AP13" i="6"/>
  <c r="S99" i="6"/>
  <c r="W99" i="6" s="1"/>
  <c r="S98" i="6"/>
  <c r="W98" i="6" s="1"/>
  <c r="S97" i="6"/>
  <c r="W97" i="6" s="1"/>
  <c r="S96" i="6"/>
  <c r="W96" i="6" s="1"/>
  <c r="AP15" i="6"/>
  <c r="S91" i="6"/>
  <c r="W91" i="6" s="1"/>
  <c r="S90" i="6"/>
  <c r="W90" i="6" s="1"/>
  <c r="S89" i="6"/>
  <c r="W89" i="6" s="1"/>
  <c r="S88" i="6"/>
  <c r="W88" i="6" s="1"/>
  <c r="S87" i="6"/>
  <c r="W87" i="6" s="1"/>
  <c r="S86" i="6"/>
  <c r="W86" i="6" s="1"/>
  <c r="S85" i="6"/>
  <c r="W85" i="6" s="1"/>
  <c r="S84" i="6"/>
  <c r="W84" i="6" s="1"/>
  <c r="S83" i="6"/>
  <c r="W83" i="6" s="1"/>
  <c r="S82" i="6"/>
  <c r="W82" i="6" s="1"/>
  <c r="S72" i="6"/>
  <c r="W72" i="6" s="1"/>
  <c r="S71" i="6"/>
  <c r="W71" i="6" s="1"/>
  <c r="S70" i="6"/>
  <c r="W70" i="6" s="1"/>
  <c r="S69" i="6"/>
  <c r="W69" i="6" s="1"/>
  <c r="AP10" i="6"/>
  <c r="S125" i="6"/>
  <c r="W125" i="6" s="1"/>
  <c r="AP12" i="6"/>
  <c r="S117" i="6"/>
  <c r="W117" i="6" s="1"/>
  <c r="S116" i="6"/>
  <c r="W116" i="6" s="1"/>
  <c r="S115" i="6"/>
  <c r="W115" i="6" s="1"/>
  <c r="S114" i="6"/>
  <c r="W114" i="6" s="1"/>
  <c r="S32" i="6"/>
  <c r="W32" i="6" s="1"/>
  <c r="S30" i="6"/>
  <c r="W30" i="6" s="1"/>
  <c r="S27" i="6"/>
  <c r="W27" i="6" s="1"/>
  <c r="S25" i="6"/>
  <c r="W25" i="6" s="1"/>
  <c r="S23" i="6"/>
  <c r="W23" i="6" s="1"/>
  <c r="S20" i="6"/>
  <c r="W20" i="6" s="1"/>
  <c r="S63" i="6"/>
  <c r="W63" i="6" s="1"/>
  <c r="S62" i="6"/>
  <c r="W62" i="6" s="1"/>
  <c r="S61" i="6"/>
  <c r="W61" i="6" s="1"/>
  <c r="S60" i="6"/>
  <c r="W60" i="6" s="1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S42" i="6"/>
  <c r="W42" i="6" s="1"/>
  <c r="S41" i="6"/>
  <c r="W41" i="6" s="1"/>
  <c r="S40" i="6"/>
  <c r="W40" i="6" s="1"/>
  <c r="AP24" i="6"/>
  <c r="F135" i="3"/>
  <c r="J135" i="6" s="1"/>
  <c r="X19" i="6" l="1"/>
  <c r="X20" i="6" l="1"/>
  <c r="X21" i="6" l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T134" i="6" s="1"/>
  <c r="T135" i="6" l="1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I8" i="3" l="1"/>
  <c r="K3" i="4"/>
  <c r="K3" i="5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<sst xmlns="http://schemas.openxmlformats.org/spreadsheetml/2006/main" count="170" uniqueCount="97">
  <si>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</si>
  <si>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</si>
  <si>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</si>
  <si>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</si>
  <si>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</si>
  <si>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</si>
  <si>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</si>
  <si>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</si>
  <si>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</si>
  <si>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</si>
  <si>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</si>
  <si>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</si>
  <si>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</si>
  <si>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</si>
  <si>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</si>
  <si>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</si>
  <si>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</si>
  <si>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</si>
  <si>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</si>
  <si>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</si>
  <si>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</si>
  <si>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</si>
  <si>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</si>
  <si>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</si>
  <si>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</si>
  <si>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</si>
  <si>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</si>
  <si>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</si>
  <si>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</si>
  <si>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</si>
  <si>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</si>
  <si>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</si>
  <si>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</si>
  <si>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</si>
  <si>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</si>
  <si>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</si>
  <si>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3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</si>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</sst>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5" formatCode="?0.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0.000"/>
    <numFmt numFmtId="198" formatCode="??0.0000"/>
    <numFmt numFmtId="199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4">
    <xf numFmtId="0" fontId="0" fillId="0" borderId="0" xfId="0"/>
    <xf numFmtId="170" fontId="0" fillId="0" borderId="0" xfId="3" applyNumberFormat="1" applyFont="1" applyAlignment="1" applyProtection="1">
      <alignment horizontal="right"/>
    </xf>
    <xf numFmtId="183" fontId="0" fillId="0" borderId="0" xfId="0" applyNumberFormat="1" applyBorder="1" applyAlignment="1">
      <alignment horizontal="center"/>
    </xf>
    <xf numFmtId="0" fontId="0" fillId="0" borderId="1" xfId="3" applyFont="1" applyBorder="1" applyAlignment="1" applyProtection="1">
      <alignment horizontal="centerContinuous" vertical="center"/>
    </xf>
    <xf numFmtId="0" fontId="0" fillId="0" borderId="2" xfId="3" applyFont="1" applyBorder="1" applyProtection="1"/>
    <xf numFmtId="1" fontId="2" fillId="0" borderId="0" xfId="3" applyNumberFormat="1" applyFont="1" applyBorder="1" applyAlignment="1" applyProtection="1">
      <alignment horizontal="center"/>
      <protection locked="0"/>
    </xf>
    <xf numFmtId="0" fontId="3" fillId="0" borderId="0" xfId="3" applyFont="1" applyAlignment="1" applyProtection="1">
      <alignment horizontal="center"/>
    </xf>
    <xf numFmtId="199" fontId="0" fillId="0" borderId="0" xfId="0" quotePrefix="1" applyNumberFormat="1" applyFont="1" applyBorder="1" applyAlignment="1">
      <alignment horizontal="left"/>
    </xf>
    <xf numFmtId="181" fontId="0" fillId="0" borderId="5" xfId="3" applyNumberFormat="1" applyFont="1" applyBorder="1" applyAlignment="1" applyProtection="1">
      <alignment horizontal="centerContinuous"/>
    </xf>
    <xf numFmtId="1" fontId="0" fillId="0" borderId="0" xfId="0" quotePrefix="1" applyNumberFormat="1" applyFont="1" applyAlignment="1">
      <alignment horizontal="right"/>
    </xf>
    <xf numFmtId="198" fontId="0" fillId="0" borderId="0" xfId="3" applyNumberFormat="1" applyFont="1" applyAlignment="1" applyProtection="1">
      <alignment horizontal="center"/>
    </xf>
    <xf numFmtId="0" fontId="0" fillId="0" borderId="7" xfId="3" applyFont="1" applyBorder="1"/>
    <xf numFmtId="169" fontId="2" fillId="0" borderId="0" xfId="3" applyNumberFormat="1" applyFont="1" applyBorder="1" applyProtection="1">
      <protection locked="0"/>
    </xf>
    <xf numFmtId="0" fontId="0" fillId="0" borderId="9" xfId="3" applyFont="1" applyBorder="1" applyAlignment="1" applyProtection="1">
      <alignment horizontal="centerContinuous" vertical="center"/>
    </xf>
    <xf numFmtId="168" fontId="0" fillId="0" borderId="0" xfId="3" applyNumberFormat="1" applyFont="1" applyProtection="1"/>
    <xf numFmtId="1" fontId="0" fillId="0" borderId="0" xfId="3" applyNumberFormat="1" applyFont="1" applyBorder="1" applyProtection="1"/>
    <xf numFmtId="169" fontId="0" fillId="0" borderId="0" xfId="0" applyNumberFormat="1" applyFont="1"/>
    <xf numFmtId="0" fontId="0" fillId="0" borderId="11" xfId="3" applyFont="1" applyBorder="1" applyAlignment="1" applyProtection="1">
      <alignment horizontal="center" vertical="center"/>
    </xf>
    <xf numFmtId="169" fontId="2" fillId="0" borderId="0" xfId="3" applyNumberFormat="1" applyFont="1" applyFill="1" applyBorder="1" applyProtection="1">
      <protection locked="0"/>
    </xf>
    <xf numFmtId="0" fontId="0" fillId="0" borderId="0" xfId="3" applyFont="1" applyAlignment="1">
      <alignment horizontal="right"/>
    </xf>
    <xf numFmtId="0" fontId="0" fillId="0" borderId="0" xfId="3" applyFont="1" applyBorder="1"/>
    <xf numFmtId="0" fontId="0" fillId="0" borderId="12" xfId="0" applyBorder="1" applyAlignment="1">
      <alignment horizontal="center"/>
    </xf>
    <xf numFmtId="173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175" fontId="0" fillId="0" borderId="1" xfId="3" applyNumberFormat="1" applyFont="1" applyBorder="1" applyAlignment="1" applyProtection="1">
      <alignment horizontal="center"/>
      <protection locked="0"/>
    </xf>
    <xf numFmtId="0" fontId="0" fillId="0" borderId="0" xfId="0" applyFont="1" applyAlignment="1">
      <alignment horizontal="center"/>
    </xf>
    <xf numFmtId="0" fontId="0" fillId="0" borderId="7" xfId="3" applyFont="1" applyBorder="1" applyProtection="1"/>
    <xf numFmtId="0" fontId="0" fillId="0" borderId="11" xfId="3" applyFont="1" applyFill="1" applyBorder="1" applyAlignment="1" applyProtection="1">
      <alignment horizontal="center" vertical="center"/>
    </xf>
    <xf numFmtId="0" fontId="0" fillId="0" borderId="3" xfId="3" applyFont="1" applyBorder="1" applyAlignment="1" applyProtection="1">
      <alignment horizontal="center" vertical="center"/>
    </xf>
    <xf numFmtId="0" fontId="0" fillId="2" borderId="0" xfId="0" applyFill="1" applyBorder="1" applyAlignment="1">
      <alignment vertical="center"/>
    </xf>
    <xf numFmtId="192" fontId="0" fillId="0" borderId="6" xfId="3" applyNumberFormat="1" applyFont="1" applyBorder="1" applyAlignment="1" applyProtection="1">
      <alignment horizontal="centerContinuous"/>
    </xf>
    <xf numFmtId="0" fontId="0" fillId="0" borderId="0" xfId="3" applyFont="1" applyAlignment="1" applyProtection="1">
      <alignment horizontal="right"/>
    </xf>
    <xf numFmtId="0" fontId="0" fillId="0" borderId="0" xfId="3" applyFont="1" applyBorder="1" applyProtection="1"/>
    <xf numFmtId="169" fontId="0" fillId="0" borderId="0" xfId="3" applyNumberFormat="1" applyFont="1" applyBorder="1" applyAlignment="1" applyProtection="1">
      <alignment horizontal="center"/>
    </xf>
    <xf numFmtId="0" fontId="0" fillId="0" borderId="5" xfId="3" applyFont="1" applyBorder="1" applyAlignment="1" applyProtection="1">
      <alignment horizontal="center"/>
    </xf>
    <xf numFmtId="1" fontId="2" fillId="0" borderId="8" xfId="3" applyNumberFormat="1" applyFont="1" applyBorder="1" applyAlignment="1" applyProtection="1">
      <alignment horizontal="center"/>
      <protection locked="0"/>
    </xf>
    <xf numFmtId="168" fontId="0" fillId="0" borderId="0" xfId="0" applyNumberFormat="1" applyBorder="1" applyAlignment="1">
      <alignment horizontal="center"/>
    </xf>
    <xf numFmtId="0" fontId="0" fillId="0" borderId="0" xfId="3" applyFont="1" applyAlignment="1">
      <alignment horizontal="centerContinuous"/>
    </xf>
    <xf numFmtId="0" fontId="0" fillId="0" borderId="0" xfId="3" applyFont="1" applyAlignment="1" applyProtection="1">
      <alignment horizontal="left"/>
    </xf>
    <xf numFmtId="184" fontId="0" fillId="0" borderId="0" xfId="0" applyNumberFormat="1" applyAlignment="1">
      <alignment horizontal="center"/>
    </xf>
    <xf numFmtId="170" fontId="0" fillId="0" borderId="0" xfId="0" applyNumberFormat="1" applyBorder="1" applyAlignment="1">
      <alignment horizontal="center"/>
    </xf>
    <xf numFmtId="177" fontId="0" fillId="0" borderId="0" xfId="3" applyNumberFormat="1" applyFont="1" applyBorder="1" applyProtection="1"/>
    <xf numFmtId="0" fontId="0" fillId="0" borderId="13" xfId="3" applyFont="1" applyBorder="1" applyAlignment="1">
      <alignment horizontal="center"/>
    </xf>
    <xf numFmtId="0" fontId="0" fillId="0" borderId="0" xfId="3" applyNumberFormat="1" applyFont="1" applyProtection="1"/>
    <xf numFmtId="189" fontId="0" fillId="0" borderId="0" xfId="0" applyNumberFormat="1" applyFont="1" applyAlignment="1">
      <alignment horizontal="right"/>
    </xf>
    <xf numFmtId="1" fontId="2" fillId="0" borderId="1" xfId="3" applyNumberFormat="1" applyFont="1" applyBorder="1" applyAlignment="1" applyProtection="1">
      <alignment horizontal="center"/>
      <protection locked="0"/>
    </xf>
    <xf numFmtId="0" fontId="0" fillId="0" borderId="10" xfId="3" applyFont="1" applyBorder="1" applyAlignment="1" applyProtection="1">
      <alignment horizontal="centerContinuous" vertical="center"/>
    </xf>
    <xf numFmtId="197" fontId="0" fillId="0" borderId="0" xfId="3" applyNumberFormat="1" applyFont="1" applyFill="1" applyAlignment="1" applyProtection="1">
      <alignment horizontal="center"/>
    </xf>
    <xf numFmtId="0" fontId="0" fillId="0" borderId="0" xfId="0" applyFont="1" applyAlignment="1">
      <alignment horizontal="right"/>
    </xf>
    <xf numFmtId="2" fontId="0" fillId="0" borderId="0" xfId="0" applyNumberFormat="1" applyFont="1" applyAlignment="1">
      <alignment horizontal="right"/>
    </xf>
    <xf numFmtId="169" fontId="0" fillId="0" borderId="0" xfId="0" applyNumberFormat="1" applyFont="1" applyBorder="1" applyAlignment="1">
      <alignment horizontal="center"/>
    </xf>
    <xf numFmtId="0" fontId="0" fillId="0" borderId="0" xfId="3" applyFont="1" applyAlignment="1" applyProtection="1">
      <alignment horizontal="centerContinuous"/>
    </xf>
    <xf numFmtId="2" fontId="0" fillId="0" borderId="3" xfId="3" applyNumberFormat="1" applyFont="1" applyBorder="1" applyAlignment="1" applyProtection="1">
      <alignment horizontal="center"/>
    </xf>
    <xf numFmtId="170" fontId="0" fillId="0" borderId="0" xfId="0" applyNumberFormat="1" applyFill="1" applyBorder="1" applyAlignment="1"/>
    <xf numFmtId="0" fontId="0" fillId="0" borderId="0" xfId="3" applyFont="1" applyAlignment="1"/>
    <xf numFmtId="181" fontId="0" fillId="0" borderId="0" xfId="3" applyNumberFormat="1" applyFont="1" applyBorder="1" applyAlignment="1" applyProtection="1">
      <alignment horizontal="centerContinuous"/>
    </xf>
    <xf numFmtId="0" fontId="0" fillId="0" borderId="0" xfId="3" applyFont="1" applyFill="1" applyProtection="1"/>
    <xf numFmtId="169" fontId="2" fillId="0" borderId="1" xfId="3" applyNumberFormat="1" applyFont="1" applyBorder="1" applyProtection="1">
      <protection locked="0"/>
    </xf>
    <xf numFmtId="0" fontId="3" fillId="0" borderId="0" xfId="3" applyFont="1" applyBorder="1" applyAlignment="1">
      <alignment horizontal="centerContinuous"/>
    </xf>
    <xf numFmtId="0" fontId="0" fillId="0" borderId="4" xfId="3" applyFont="1" applyBorder="1" applyAlignment="1">
      <alignment horizontal="center"/>
    </xf>
    <xf numFmtId="166" fontId="0" fillId="0" borderId="0" xfId="3" applyNumberFormat="1" applyFont="1" applyBorder="1" applyAlignment="1" applyProtection="1">
      <alignment horizontal="center"/>
    </xf>
    <xf numFmtId="179" fontId="0" fillId="0" borderId="0" xfId="3" applyNumberFormat="1" applyFont="1" applyBorder="1" applyAlignment="1" applyProtection="1">
      <alignment horizontal="center"/>
    </xf>
    <xf numFmtId="191" fontId="0" fillId="0" borderId="0" xfId="0" applyNumberFormat="1" applyAlignment="1">
      <alignment horizontal="left"/>
    </xf>
    <xf numFmtId="0" fontId="0" fillId="0" borderId="0" xfId="0" applyFill="1" applyBorder="1" applyAlignment="1">
      <alignment vertical="center"/>
    </xf>
    <xf numFmtId="169" fontId="0" fillId="0" borderId="0" xfId="3" applyNumberFormat="1" applyFont="1" applyBorder="1"/>
    <xf numFmtId="0" fontId="0" fillId="0" borderId="0" xfId="3" applyFont="1" applyAlignment="1" applyProtection="1">
      <alignment horizontal="center"/>
    </xf>
    <xf numFmtId="178" fontId="0" fillId="0" borderId="0" xfId="3" applyNumberFormat="1" applyFont="1" applyBorder="1" applyAlignment="1" applyProtection="1">
      <alignment horizontal="center"/>
    </xf>
    <xf numFmtId="0" fontId="0" fillId="0" borderId="0" xfId="0" applyFont="1"/>
    <xf numFmtId="0" fontId="4" fillId="2" borderId="0" xfId="0" applyFont="1" applyFill="1" applyBorder="1" applyAlignment="1">
      <alignment vertical="center"/>
    </xf>
    <xf numFmtId="181" fontId="0" fillId="0" borderId="0" xfId="3" applyNumberFormat="1" applyFont="1" applyBorder="1" applyAlignment="1" applyProtection="1">
      <alignment horizontal="center"/>
    </xf>
    <xf numFmtId="169" fontId="2" fillId="0" borderId="0" xfId="0" applyNumberFormat="1" applyFont="1"/>
    <xf numFmtId="0" fontId="0" fillId="0" borderId="12" xfId="3" applyFont="1" applyFill="1" applyBorder="1" applyAlignment="1" applyProtection="1">
      <alignment horizontal="center" vertical="center"/>
    </xf>
    <xf numFmtId="192" fontId="0" fillId="0" borderId="0" xfId="3" applyNumberFormat="1" applyFont="1" applyAlignment="1" applyProtection="1">
      <alignment horizontal="center"/>
    </xf>
    <xf numFmtId="0" fontId="0" fillId="0" borderId="4" xfId="3" applyFont="1" applyBorder="1" applyAlignment="1" applyProtection="1">
      <alignment horizontal="center"/>
    </xf>
    <xf numFmtId="183" fontId="0" fillId="0" borderId="0" xfId="0" applyNumberFormat="1" applyAlignment="1">
      <alignment horizontal="center"/>
    </xf>
    <xf numFmtId="0" fontId="0" fillId="0" borderId="2" xfId="3" applyFont="1" applyBorder="1" applyAlignment="1" applyProtection="1">
      <alignment horizontal="centerContinuous" vertical="center"/>
    </xf>
    <xf numFmtId="0" fontId="0" fillId="0" borderId="0" xfId="0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9" xfId="3" applyFont="1" applyBorder="1"/>
    <xf numFmtId="180" fontId="0" fillId="0" borderId="0" xfId="3" applyNumberFormat="1" applyFont="1" applyBorder="1" applyAlignment="1" applyProtection="1">
      <alignment horizontal="center"/>
    </xf>
    <xf numFmtId="0" fontId="2" fillId="0" borderId="13" xfId="3" applyNumberFormat="1" applyFont="1" applyBorder="1" applyAlignment="1" applyProtection="1">
      <alignment horizontal="center"/>
      <protection locked="0"/>
    </xf>
    <xf numFmtId="0" fontId="0" fillId="0" borderId="0" xfId="3" applyNumberFormat="1" applyFont="1" applyBorder="1" applyAlignment="1" applyProtection="1">
      <alignment horizontal="center"/>
    </xf>
    <xf numFmtId="0" fontId="0" fillId="0" borderId="13" xfId="3" applyFont="1" applyBorder="1"/>
    <xf numFmtId="0" fontId="0" fillId="0" borderId="2" xfId="3" applyFont="1" applyBorder="1" applyAlignment="1" applyProtection="1">
      <alignment horizontal="left"/>
    </xf>
    <xf numFmtId="1" fontId="0" fillId="0" borderId="0" xfId="3" applyNumberFormat="1" applyFont="1" applyProtection="1"/>
    <xf numFmtId="0" fontId="0" fillId="0" borderId="0" xfId="0" applyFill="1" applyBorder="1" applyAlignment="1"/>
    <xf numFmtId="0" fontId="0" fillId="0" borderId="13" xfId="3" applyFont="1" applyBorder="1" applyAlignment="1" applyProtection="1">
      <alignment horizontal="center"/>
      <protection locked="0"/>
    </xf>
    <xf numFmtId="2" fontId="0" fillId="0" borderId="0" xfId="0" applyNumberFormat="1" applyFont="1" applyAlignment="1"/>
    <xf numFmtId="2" fontId="0" fillId="0" borderId="0" xfId="3" applyNumberFormat="1" applyFont="1" applyAlignment="1" applyProtection="1">
      <alignment horizontal="right"/>
    </xf>
    <xf numFmtId="0" fontId="0" fillId="0" borderId="9" xfId="3" applyFont="1" applyBorder="1" applyProtection="1"/>
    <xf numFmtId="0" fontId="0" fillId="0" borderId="0" xfId="3" applyFont="1"/>
    <xf numFmtId="168" fontId="0" fillId="0" borderId="0" xfId="3" applyNumberFormat="1" applyFont="1" applyBorder="1" applyProtection="1"/>
    <xf numFmtId="0" fontId="0" fillId="0" borderId="14" xfId="3" applyFont="1" applyBorder="1" applyAlignment="1" applyProtection="1">
      <alignment horizontal="centerContinuous" vertical="center"/>
    </xf>
    <xf numFmtId="169" fontId="0" fillId="0" borderId="0" xfId="0" applyNumberFormat="1" applyFont="1" applyBorder="1"/>
    <xf numFmtId="169" fontId="0" fillId="0" borderId="0" xfId="3" applyNumberFormat="1" applyFont="1" applyAlignment="1">
      <alignment horizontal="center"/>
    </xf>
    <xf numFmtId="196" fontId="0" fillId="0" borderId="0" xfId="3" applyNumberFormat="1" applyFont="1" applyAlignment="1" applyProtection="1">
      <alignment horizontal="left"/>
    </xf>
    <xf numFmtId="169" fontId="0" fillId="0" borderId="0" xfId="0" applyNumberFormat="1" applyAlignment="1">
      <alignment horizontal="center"/>
    </xf>
    <xf numFmtId="194" fontId="0" fillId="0" borderId="0" xfId="3" applyNumberFormat="1" applyFont="1" applyAlignment="1" applyProtection="1">
      <alignment horizontal="center"/>
    </xf>
    <xf numFmtId="166" fontId="0" fillId="0" borderId="8" xfId="3" applyNumberFormat="1" applyFont="1" applyBorder="1" applyAlignment="1" applyProtection="1">
      <alignment horizontal="center"/>
    </xf>
    <xf numFmtId="169" fontId="0" fillId="0" borderId="3" xfId="3" applyNumberFormat="1" applyFont="1" applyBorder="1" applyAlignment="1" applyProtection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185" fontId="0" fillId="0" borderId="0" xfId="3" applyNumberFormat="1" applyFont="1" applyAlignment="1" applyProtection="1">
      <alignment horizontal="center"/>
    </xf>
    <xf numFmtId="0" fontId="0" fillId="0" borderId="0" xfId="3" applyFont="1" applyFill="1"/>
    <xf numFmtId="0" fontId="0" fillId="0" borderId="14" xfId="3" applyFont="1" applyBorder="1"/>
    <xf numFmtId="194" fontId="0" fillId="0" borderId="0" xfId="3" applyNumberFormat="1" applyFont="1" applyFill="1" applyAlignment="1" applyProtection="1">
      <alignment horizontal="center"/>
    </xf>
    <xf numFmtId="0" fontId="0" fillId="0" borderId="0" xfId="0" applyFont="1" applyBorder="1" applyAlignment="1">
      <alignment horizontal="center"/>
    </xf>
    <xf numFmtId="0" fontId="0" fillId="0" borderId="0" xfId="3" applyFont="1" applyProtection="1"/>
    <xf numFmtId="166" fontId="0" fillId="0" borderId="1" xfId="3" applyNumberFormat="1" applyFont="1" applyBorder="1" applyAlignment="1" applyProtection="1">
      <alignment horizontal="center"/>
    </xf>
    <xf numFmtId="169" fontId="2" fillId="0" borderId="10" xfId="3" applyNumberFormat="1" applyFont="1" applyBorder="1" applyProtection="1">
      <protection locked="0"/>
    </xf>
    <xf numFmtId="0" fontId="0" fillId="0" borderId="0" xfId="3" applyFont="1" applyBorder="1" applyAlignment="1" applyProtection="1">
      <alignment horizontal="centerContinuous" vertical="center"/>
    </xf>
    <xf numFmtId="169" fontId="0" fillId="0" borderId="0" xfId="3" applyNumberFormat="1" applyFont="1" applyAlignment="1" applyProtection="1">
      <alignment horizontal="center"/>
    </xf>
    <xf numFmtId="14" fontId="0" fillId="0" borderId="0" xfId="0" applyNumberFormat="1" applyFont="1"/>
    <xf numFmtId="168" fontId="0" fillId="0" borderId="0" xfId="0" applyNumberFormat="1" applyAlignment="1">
      <alignment horizontal="center"/>
    </xf>
    <xf numFmtId="172" fontId="0" fillId="0" borderId="0" xfId="3" applyNumberFormat="1" applyFont="1" applyAlignment="1" applyProtection="1">
      <alignment horizontal="center"/>
    </xf>
    <xf numFmtId="0" fontId="2" fillId="0" borderId="0" xfId="3" applyNumberFormat="1" applyFont="1" applyBorder="1" applyAlignment="1" applyProtection="1">
      <alignment horizontal="center"/>
      <protection locked="0"/>
    </xf>
    <xf numFmtId="176" fontId="0" fillId="0" borderId="0" xfId="3" applyNumberFormat="1" applyFont="1" applyBorder="1" applyAlignment="1" applyProtection="1">
      <alignment horizontal="center"/>
    </xf>
    <xf numFmtId="170" fontId="0" fillId="0" borderId="0" xfId="0" applyNumberFormat="1" applyAlignment="1">
      <alignment horizontal="center"/>
    </xf>
    <xf numFmtId="171" fontId="0" fillId="0" borderId="0" xfId="3" applyNumberFormat="1" applyFont="1" applyAlignment="1" applyProtection="1">
      <alignment horizontal="center"/>
    </xf>
    <xf numFmtId="0" fontId="5" fillId="0" borderId="0" xfId="3" applyFont="1" applyAlignment="1" applyProtection="1"/>
    <xf numFmtId="191" fontId="0" fillId="0" borderId="0" xfId="2" applyNumberFormat="1" applyFont="1" applyFill="1"/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3" applyFont="1" applyBorder="1" applyAlignment="1">
      <alignment horizontal="centerContinuous"/>
    </xf>
    <xf numFmtId="184" fontId="0" fillId="0" borderId="0" xfId="0" applyNumberFormat="1" applyBorder="1" applyAlignment="1">
      <alignment horizontal="center"/>
    </xf>
    <xf numFmtId="196" fontId="0" fillId="0" borderId="0" xfId="3" applyNumberFormat="1" applyFont="1" applyAlignment="1" applyProtection="1">
      <alignment horizontal="center"/>
    </xf>
    <xf numFmtId="188" fontId="0" fillId="0" borderId="0" xfId="3" applyNumberFormat="1" applyFont="1" applyAlignment="1" applyProtection="1">
      <alignment horizontal="center"/>
    </xf>
    <xf numFmtId="0" fontId="0" fillId="0" borderId="12" xfId="3" applyFont="1" applyBorder="1" applyAlignment="1" applyProtection="1">
      <alignment horizontal="center" vertical="center"/>
    </xf>
    <xf numFmtId="0" fontId="0" fillId="0" borderId="15" xfId="3" applyFont="1" applyBorder="1" applyAlignment="1" applyProtection="1">
      <alignment horizontal="center" vertical="center"/>
    </xf>
    <xf numFmtId="2" fontId="0" fillId="0" borderId="0" xfId="0" applyNumberFormat="1" applyFont="1"/>
    <xf numFmtId="169" fontId="0" fillId="0" borderId="0" xfId="0" applyNumberFormat="1" applyFont="1" applyAlignment="1">
      <alignment horizontal="center"/>
    </xf>
    <xf numFmtId="0" fontId="0" fillId="0" borderId="0" xfId="3" applyNumberFormat="1" applyFont="1" applyBorder="1" applyProtection="1"/>
    <xf numFmtId="0" fontId="0" fillId="0" borderId="11" xfId="0" applyBorder="1" applyAlignment="1">
      <alignment horizontal="center"/>
    </xf>
    <xf numFmtId="186" fontId="0" fillId="0" borderId="0" xfId="3" applyNumberFormat="1" applyFont="1" applyAlignment="1" applyProtection="1">
      <alignment horizontal="center"/>
    </xf>
    <xf numFmtId="0" fontId="0" fillId="0" borderId="15" xfId="3" applyFont="1" applyFill="1" applyBorder="1" applyAlignment="1" applyProtection="1">
      <alignment horizontal="center" vertical="center"/>
    </xf>
    <xf numFmtId="175" fontId="0" fillId="0" borderId="0" xfId="3" applyNumberFormat="1" applyFont="1" applyBorder="1" applyAlignment="1" applyProtection="1">
      <alignment horizontal="center"/>
      <protection locked="0"/>
    </xf>
    <xf numFmtId="0" fontId="0" fillId="0" borderId="0" xfId="3" applyFont="1" applyBorder="1" applyAlignment="1">
      <alignment horizontal="center"/>
    </xf>
    <xf numFmtId="0" fontId="0" fillId="0" borderId="0" xfId="3" applyNumberFormat="1" applyFont="1" applyAlignment="1" applyProtection="1">
      <alignment horizontal="left"/>
    </xf>
    <xf numFmtId="0" fontId="3" fillId="0" borderId="0" xfId="3" applyFont="1" applyAlignment="1">
      <alignment horizontal="centerContinuous"/>
    </xf>
    <xf numFmtId="0" fontId="0" fillId="0" borderId="0" xfId="3" applyFont="1" applyBorder="1" applyAlignment="1" applyProtection="1">
      <alignment horizontal="centerContinuous"/>
    </xf>
    <xf numFmtId="169" fontId="0" fillId="0" borderId="0" xfId="3" applyNumberFormat="1" applyFont="1" applyAlignment="1" applyProtection="1">
      <alignment horizontal="right"/>
    </xf>
    <xf numFmtId="187" fontId="0" fillId="0" borderId="0" xfId="3" applyNumberFormat="1" applyFont="1" applyAlignment="1" applyProtection="1">
      <alignment horizontal="center"/>
    </xf>
    <xf numFmtId="0" fontId="0" fillId="0" borderId="0" xfId="3" applyFont="1" applyBorder="1" applyAlignment="1"/>
    <xf numFmtId="169" fontId="0" fillId="0" borderId="0" xfId="3" applyNumberFormat="1" applyFont="1"/>
    <xf numFmtId="181" fontId="0" fillId="0" borderId="4" xfId="3" applyNumberFormat="1" applyFont="1" applyBorder="1" applyAlignment="1" applyProtection="1">
      <alignment horizontal="centerContinuous"/>
    </xf>
    <xf numFmtId="0" fontId="0" fillId="0" borderId="2" xfId="3" applyFont="1" applyBorder="1"/>
    <xf numFmtId="181" fontId="0" fillId="0" borderId="0" xfId="3" applyNumberFormat="1" applyFont="1" applyAlignment="1" applyProtection="1">
      <alignment horizontal="center"/>
    </xf>
    <xf numFmtId="192" fontId="0" fillId="0" borderId="0" xfId="3" applyNumberFormat="1" applyFont="1" applyBorder="1" applyAlignment="1" applyProtection="1">
      <alignment horizontal="centerContinuous"/>
    </xf>
    <xf numFmtId="169" fontId="2" fillId="0" borderId="8" xfId="3" applyNumberFormat="1" applyFont="1" applyBorder="1" applyProtection="1">
      <protection locked="0"/>
    </xf>
    <xf numFmtId="0" fontId="0" fillId="0" borderId="0" xfId="3" applyFont="1" applyBorder="1" applyAlignment="1" applyProtection="1">
      <alignment horizontal="center"/>
    </xf>
    <xf numFmtId="0" fontId="6" fillId="0" borderId="0" xfId="0" applyFont="1" applyFill="1" applyBorder="1" applyAlignment="1">
      <alignment horizontal="center"/>
    </xf>
    <xf numFmtId="0" fontId="3" fillId="0" borderId="0" xfId="3" applyFont="1" applyAlignment="1" applyProtection="1">
      <alignment horizontal="centerContinuous"/>
    </xf>
    <xf numFmtId="2" fontId="0" fillId="0" borderId="0" xfId="3" applyNumberFormat="1" applyFont="1" applyBorder="1" applyAlignment="1" applyProtection="1">
      <alignment horizontal="center"/>
    </xf>
    <xf numFmtId="0" fontId="7" fillId="0" borderId="0" xfId="3" applyFont="1" applyProtection="1"/>
    <xf numFmtId="0" fontId="0" fillId="0" borderId="0" xfId="0" applyFont="1" applyBorder="1"/>
    <xf numFmtId="0" fontId="0" fillId="0" borderId="13" xfId="3" applyNumberFormat="1" applyFont="1" applyBorder="1" applyAlignment="1" applyProtection="1">
      <alignment horizontal="center"/>
    </xf>
    <xf numFmtId="2" fontId="0" fillId="0" borderId="0" xfId="0" applyNumberFormat="1" applyAlignment="1">
      <alignment horizontal="center"/>
    </xf>
    <xf numFmtId="0" fontId="0" fillId="0" borderId="12" xfId="0" applyFont="1" applyBorder="1"/>
    <xf numFmtId="0" fontId="0" fillId="0" borderId="1" xfId="0" applyFont="1" applyBorder="1" applyAlignment="1">
      <alignment horizontal="center"/>
    </xf>
    <xf numFmtId="192" fontId="0" fillId="0" borderId="0" xfId="3" applyNumberFormat="1" applyFont="1" applyBorder="1" applyAlignment="1" applyProtection="1">
      <alignment horizontal="center"/>
    </xf>
    <xf numFmtId="177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Alignment="1">
      <alignment horizontal="right"/>
    </xf>
    <xf numFmtId="0" fontId="5" fillId="0" borderId="0" xfId="3" applyFont="1" applyAlignment="1" applyProtection="1">
      <alignment horizontal="center"/>
    </xf>
    <xf numFmtId="192" fontId="0" fillId="0" borderId="9" xfId="3" applyNumberFormat="1" applyFont="1" applyBorder="1" applyAlignment="1" applyProtection="1">
      <alignment horizontal="center"/>
    </xf>
    <xf numFmtId="192" fontId="0" fillId="0" borderId="10" xfId="3" applyNumberFormat="1" applyFont="1" applyBorder="1" applyAlignment="1" applyProtection="1">
      <alignment horizontal="center"/>
    </xf>
    <xf numFmtId="0" fontId="0" fillId="0" borderId="7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6" xfId="3" applyNumberFormat="1" applyFont="1" applyBorder="1" applyAlignment="1" applyProtection="1">
      <alignment horizontal="center"/>
    </xf>
    <xf numFmtId="2" fontId="0" fillId="0" borderId="5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Table!$B$18:$B$135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6.5479308538501837E-5</c:v>
                </c:pt>
                <c:pt idx="36">
                  <c:v>6.5479308538501837E-5</c:v>
                </c:pt>
                <c:pt idx="37">
                  <c:v>6.5479308538501837E-5</c:v>
                </c:pt>
                <c:pt idx="38">
                  <c:v>6.5479308538501837E-5</c:v>
                </c:pt>
                <c:pt idx="39">
                  <c:v>1.9643792561550551E-4</c:v>
                </c:pt>
                <c:pt idx="40">
                  <c:v>3.9287585123101102E-4</c:v>
                </c:pt>
                <c:pt idx="41">
                  <c:v>7.8575170246202204E-4</c:v>
                </c:pt>
                <c:pt idx="42">
                  <c:v>1.0476689366160294E-3</c:v>
                </c:pt>
                <c:pt idx="43">
                  <c:v>1.4405447878470406E-3</c:v>
                </c:pt>
                <c:pt idx="44">
                  <c:v>1.9643792561550551E-3</c:v>
                </c:pt>
                <c:pt idx="45">
                  <c:v>3.1430068098480882E-3</c:v>
                </c:pt>
                <c:pt idx="46">
                  <c:v>4.7145102147721323E-3</c:v>
                </c:pt>
                <c:pt idx="47">
                  <c:v>7.7265584075432167E-3</c:v>
                </c:pt>
                <c:pt idx="48">
                  <c:v>1.2637506547930855E-2</c:v>
                </c:pt>
                <c:pt idx="49">
                  <c:v>2.272132006286014E-2</c:v>
                </c:pt>
                <c:pt idx="50">
                  <c:v>4.0990047145102154E-2</c:v>
                </c:pt>
                <c:pt idx="51">
                  <c:v>7.5366684127815609E-2</c:v>
                </c:pt>
                <c:pt idx="52">
                  <c:v>0.125</c:v>
                </c:pt>
                <c:pt idx="53">
                  <c:v>0.18360398114195914</c:v>
                </c:pt>
                <c:pt idx="54">
                  <c:v>0.24705343111576744</c:v>
                </c:pt>
                <c:pt idx="55">
                  <c:v>0.30853850183342069</c:v>
                </c:pt>
                <c:pt idx="56">
                  <c:v>0.36805919329491887</c:v>
                </c:pt>
                <c:pt idx="57">
                  <c:v>0.40498952331063393</c:v>
                </c:pt>
                <c:pt idx="58">
                  <c:v>0.43170508119434264</c:v>
                </c:pt>
                <c:pt idx="59">
                  <c:v>0.45501571503404925</c:v>
                </c:pt>
                <c:pt idx="60">
                  <c:v>0.47767155578837095</c:v>
                </c:pt>
                <c:pt idx="61">
                  <c:v>0.49875589313776852</c:v>
                </c:pt>
                <c:pt idx="62">
                  <c:v>0.51905447878470401</c:v>
                </c:pt>
                <c:pt idx="63">
                  <c:v>0.53856731272917757</c:v>
                </c:pt>
                <c:pt idx="64">
                  <c:v>0.55716343635411214</c:v>
                </c:pt>
                <c:pt idx="65">
                  <c:v>0.57530120481927716</c:v>
                </c:pt>
                <c:pt idx="66">
                  <c:v>0.59219486642221064</c:v>
                </c:pt>
                <c:pt idx="67">
                  <c:v>0.6088920900995286</c:v>
                </c:pt>
                <c:pt idx="68">
                  <c:v>0.62532739654269254</c:v>
                </c:pt>
                <c:pt idx="69">
                  <c:v>0.64182818229439498</c:v>
                </c:pt>
                <c:pt idx="70">
                  <c:v>0.65675746464117335</c:v>
                </c:pt>
                <c:pt idx="71">
                  <c:v>0.67168674698795183</c:v>
                </c:pt>
                <c:pt idx="72">
                  <c:v>0.68524096385542177</c:v>
                </c:pt>
                <c:pt idx="73">
                  <c:v>0.69958093242535369</c:v>
                </c:pt>
                <c:pt idx="74">
                  <c:v>0.71326610790990053</c:v>
                </c:pt>
                <c:pt idx="75">
                  <c:v>0.72675484546883196</c:v>
                </c:pt>
                <c:pt idx="76">
                  <c:v>0.73932687270822428</c:v>
                </c:pt>
                <c:pt idx="77">
                  <c:v>0.75157150340492407</c:v>
                </c:pt>
                <c:pt idx="78">
                  <c:v>0.76401257202723949</c:v>
                </c:pt>
                <c:pt idx="79">
                  <c:v>0.77547145102147719</c:v>
                </c:pt>
                <c:pt idx="80">
                  <c:v>0.78640649554740716</c:v>
                </c:pt>
                <c:pt idx="81">
                  <c:v>0.79793085385018336</c:v>
                </c:pt>
                <c:pt idx="82">
                  <c:v>0.80847302252488218</c:v>
                </c:pt>
                <c:pt idx="83">
                  <c:v>0.81849135673127293</c:v>
                </c:pt>
                <c:pt idx="84">
                  <c:v>0.82864064955474082</c:v>
                </c:pt>
                <c:pt idx="85">
                  <c:v>0.83898638030382411</c:v>
                </c:pt>
                <c:pt idx="86">
                  <c:v>0.84880827658459934</c:v>
                </c:pt>
                <c:pt idx="87">
                  <c:v>0.85836825563122054</c:v>
                </c:pt>
                <c:pt idx="88">
                  <c:v>0.8682556312205344</c:v>
                </c:pt>
                <c:pt idx="89">
                  <c:v>0.87755369303300168</c:v>
                </c:pt>
                <c:pt idx="90">
                  <c:v>0.88678627553693046</c:v>
                </c:pt>
                <c:pt idx="91">
                  <c:v>0.8957569408067052</c:v>
                </c:pt>
                <c:pt idx="92">
                  <c:v>0.90459664745940283</c:v>
                </c:pt>
                <c:pt idx="93">
                  <c:v>0.91297799895233123</c:v>
                </c:pt>
                <c:pt idx="94">
                  <c:v>0.92135935044525941</c:v>
                </c:pt>
                <c:pt idx="95">
                  <c:v>0.92902042954426411</c:v>
                </c:pt>
                <c:pt idx="96">
                  <c:v>0.93648507071765319</c:v>
                </c:pt>
                <c:pt idx="97">
                  <c:v>0.94368779465688857</c:v>
                </c:pt>
                <c:pt idx="98">
                  <c:v>0.95023572551073865</c:v>
                </c:pt>
                <c:pt idx="99">
                  <c:v>0.95619434258774227</c:v>
                </c:pt>
                <c:pt idx="100">
                  <c:v>0.96149816657936094</c:v>
                </c:pt>
                <c:pt idx="101">
                  <c:v>0.9668674698795181</c:v>
                </c:pt>
                <c:pt idx="102">
                  <c:v>0.97132006286013628</c:v>
                </c:pt>
                <c:pt idx="103">
                  <c:v>0.97603457307490837</c:v>
                </c:pt>
                <c:pt idx="104">
                  <c:v>0.98029072812991103</c:v>
                </c:pt>
                <c:pt idx="105">
                  <c:v>0.98356469355683607</c:v>
                </c:pt>
                <c:pt idx="106">
                  <c:v>0.98638030382399167</c:v>
                </c:pt>
                <c:pt idx="107">
                  <c:v>0.98880303823991622</c:v>
                </c:pt>
                <c:pt idx="108">
                  <c:v>0.99116029334730238</c:v>
                </c:pt>
                <c:pt idx="109">
                  <c:v>0.99391042430591947</c:v>
                </c:pt>
                <c:pt idx="110">
                  <c:v>0.99541644840230492</c:v>
                </c:pt>
                <c:pt idx="111">
                  <c:v>0.99692247249869048</c:v>
                </c:pt>
                <c:pt idx="112">
                  <c:v>0.99816657936092201</c:v>
                </c:pt>
                <c:pt idx="113">
                  <c:v>0.99973808276584597</c:v>
                </c:pt>
                <c:pt idx="114">
                  <c:v>0.99973808276584597</c:v>
                </c:pt>
                <c:pt idx="115">
                  <c:v>0.99980356207438448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Table!$A$18:$A$135</c:f>
              <c:numCache>
                <c:formatCode>????0.00</c:formatCode>
                <c:ptCount val="118"/>
                <c:pt idx="0">
                  <c:v>1.5249248743057251</c:v>
                </c:pt>
                <c:pt idx="1">
                  <c:v>1.5977315902709961</c:v>
                </c:pt>
                <c:pt idx="2">
                  <c:v>1.8203334808349609</c:v>
                </c:pt>
                <c:pt idx="3">
                  <c:v>2.0241596698760986</c:v>
                </c:pt>
                <c:pt idx="4">
                  <c:v>2.1758403778076172</c:v>
                </c:pt>
                <c:pt idx="5">
                  <c:v>2.3755669593811035</c:v>
                </c:pt>
                <c:pt idx="6">
                  <c:v>2.5893959999084473</c:v>
                </c:pt>
                <c:pt idx="7">
                  <c:v>2.8291335105895996</c:v>
                </c:pt>
                <c:pt idx="8">
                  <c:v>3.0863349437713623</c:v>
                </c:pt>
                <c:pt idx="9">
                  <c:v>3.3701012134552002</c:v>
                </c:pt>
                <c:pt idx="10">
                  <c:v>3.6953539848327637</c:v>
                </c:pt>
                <c:pt idx="11">
                  <c:v>4.0451216697692871</c:v>
                </c:pt>
                <c:pt idx="12">
                  <c:v>4.4270291328430176</c:v>
                </c:pt>
                <c:pt idx="13">
                  <c:v>4.8337798118591309</c:v>
                </c:pt>
                <c:pt idx="14">
                  <c:v>5.2766876220703125</c:v>
                </c:pt>
                <c:pt idx="15">
                  <c:v>5.7668213844299316</c:v>
                </c:pt>
                <c:pt idx="16">
                  <c:v>6.3062310218811035</c:v>
                </c:pt>
                <c:pt idx="17">
                  <c:v>6.8991799354553223</c:v>
                </c:pt>
                <c:pt idx="18">
                  <c:v>7.5447664260864258</c:v>
                </c:pt>
                <c:pt idx="19">
                  <c:v>8.2520084381103516</c:v>
                </c:pt>
                <c:pt idx="20">
                  <c:v>9.0297622680664062</c:v>
                </c:pt>
                <c:pt idx="21">
                  <c:v>9.8781089782714844</c:v>
                </c:pt>
                <c:pt idx="22">
                  <c:v>10.786225318908691</c:v>
                </c:pt>
                <c:pt idx="23">
                  <c:v>11.885378837585449</c:v>
                </c:pt>
                <c:pt idx="24">
                  <c:v>12.882453918457031</c:v>
                </c:pt>
                <c:pt idx="25">
                  <c:v>14.181661605834961</c:v>
                </c:pt>
                <c:pt idx="26">
                  <c:v>15.471358299255371</c:v>
                </c:pt>
                <c:pt idx="27">
                  <c:v>16.87403678894043</c:v>
                </c:pt>
                <c:pt idx="28">
                  <c:v>18.469144821166992</c:v>
                </c:pt>
                <c:pt idx="29">
                  <c:v>20.256845474243164</c:v>
                </c:pt>
                <c:pt idx="30">
                  <c:v>22.157611846923828</c:v>
                </c:pt>
                <c:pt idx="31">
                  <c:v>24.253019332885742</c:v>
                </c:pt>
                <c:pt idx="32">
                  <c:v>26.609401702880859</c:v>
                </c:pt>
                <c:pt idx="33">
                  <c:v>28.998825073242188</c:v>
                </c:pt>
                <c:pt idx="34">
                  <c:v>34.064426422119141</c:v>
                </c:pt>
                <c:pt idx="35">
                  <c:v>35.882846832275391</c:v>
                </c:pt>
                <c:pt idx="36">
                  <c:v>41.156688690185547</c:v>
                </c:pt>
                <c:pt idx="37">
                  <c:v>44.225372314453125</c:v>
                </c:pt>
                <c:pt idx="38">
                  <c:v>48.782379150390625</c:v>
                </c:pt>
                <c:pt idx="39">
                  <c:v>53.358821868896484</c:v>
                </c:pt>
                <c:pt idx="40">
                  <c:v>57.482654571533203</c:v>
                </c:pt>
                <c:pt idx="41">
                  <c:v>64.227622985839844</c:v>
                </c:pt>
                <c:pt idx="42">
                  <c:v>69.891815185546875</c:v>
                </c:pt>
                <c:pt idx="43">
                  <c:v>76.800933837890625</c:v>
                </c:pt>
                <c:pt idx="44">
                  <c:v>84.051406860351563</c:v>
                </c:pt>
                <c:pt idx="45">
                  <c:v>92.58453369140625</c:v>
                </c:pt>
                <c:pt idx="46">
                  <c:v>100.6488037109375</c:v>
                </c:pt>
                <c:pt idx="47">
                  <c:v>110.53601837158203</c:v>
                </c:pt>
                <c:pt idx="48">
                  <c:v>120.62808990478516</c:v>
                </c:pt>
                <c:pt idx="49">
                  <c:v>132.17361450195312</c:v>
                </c:pt>
                <c:pt idx="50">
                  <c:v>144.21792602539062</c:v>
                </c:pt>
                <c:pt idx="51">
                  <c:v>158.40046691894531</c:v>
                </c:pt>
                <c:pt idx="52">
                  <c:v>173.71159362792969</c:v>
                </c:pt>
                <c:pt idx="53">
                  <c:v>189.41938781738281</c:v>
                </c:pt>
                <c:pt idx="54">
                  <c:v>208.12466430664062</c:v>
                </c:pt>
                <c:pt idx="55">
                  <c:v>227.58477783203125</c:v>
                </c:pt>
                <c:pt idx="56">
                  <c:v>249.56936645507812</c:v>
                </c:pt>
                <c:pt idx="57">
                  <c:v>272.42660522460937</c:v>
                </c:pt>
                <c:pt idx="58">
                  <c:v>298.17776489257812</c:v>
                </c:pt>
                <c:pt idx="59">
                  <c:v>327.206787109375</c:v>
                </c:pt>
                <c:pt idx="60">
                  <c:v>357.60684204101562</c:v>
                </c:pt>
                <c:pt idx="61">
                  <c:v>391.37640380859375</c:v>
                </c:pt>
                <c:pt idx="62">
                  <c:v>427.36203002929687</c:v>
                </c:pt>
                <c:pt idx="63">
                  <c:v>468.94607543945312</c:v>
                </c:pt>
                <c:pt idx="64">
                  <c:v>512.52423095703125</c:v>
                </c:pt>
                <c:pt idx="65">
                  <c:v>561.82666015625</c:v>
                </c:pt>
                <c:pt idx="66">
                  <c:v>612.934326171875</c:v>
                </c:pt>
                <c:pt idx="67">
                  <c:v>671.92584228515625</c:v>
                </c:pt>
                <c:pt idx="68">
                  <c:v>733.99847412109375</c:v>
                </c:pt>
                <c:pt idx="69">
                  <c:v>804.0621337890625</c:v>
                </c:pt>
                <c:pt idx="70">
                  <c:v>880.0804443359375</c:v>
                </c:pt>
                <c:pt idx="71">
                  <c:v>963.5003662109375</c:v>
                </c:pt>
                <c:pt idx="72">
                  <c:v>1050.1121826171875</c:v>
                </c:pt>
                <c:pt idx="73">
                  <c:v>1148.0343017578125</c:v>
                </c:pt>
                <c:pt idx="74">
                  <c:v>1258.64794921875</c:v>
                </c:pt>
                <c:pt idx="75">
                  <c:v>1378.2711181640625</c:v>
                </c:pt>
                <c:pt idx="76">
                  <c:v>1508.0211181640625</c:v>
                </c:pt>
                <c:pt idx="77">
                  <c:v>1647.798828125</c:v>
                </c:pt>
                <c:pt idx="78">
                  <c:v>1807.20263671875</c:v>
                </c:pt>
                <c:pt idx="79">
                  <c:v>1978.7086181640625</c:v>
                </c:pt>
                <c:pt idx="80">
                  <c:v>2157.448486328125</c:v>
                </c:pt>
                <c:pt idx="81">
                  <c:v>2369.89404296875</c:v>
                </c:pt>
                <c:pt idx="82">
                  <c:v>2585.86181640625</c:v>
                </c:pt>
                <c:pt idx="83">
                  <c:v>2828.7021484375</c:v>
                </c:pt>
                <c:pt idx="84">
                  <c:v>3100.4609375</c:v>
                </c:pt>
                <c:pt idx="85">
                  <c:v>3386.951171875</c:v>
                </c:pt>
                <c:pt idx="86">
                  <c:v>3707.93408203125</c:v>
                </c:pt>
                <c:pt idx="87">
                  <c:v>4058.857421875</c:v>
                </c:pt>
                <c:pt idx="88">
                  <c:v>4432.681640625</c:v>
                </c:pt>
                <c:pt idx="89">
                  <c:v>4844.970703125</c:v>
                </c:pt>
                <c:pt idx="90">
                  <c:v>5305.0498046875</c:v>
                </c:pt>
                <c:pt idx="91">
                  <c:v>5803.31884765625</c:v>
                </c:pt>
                <c:pt idx="92">
                  <c:v>6353.19970703125</c:v>
                </c:pt>
                <c:pt idx="93">
                  <c:v>6942.17626953125</c:v>
                </c:pt>
                <c:pt idx="94">
                  <c:v>7603.1796875</c:v>
                </c:pt>
                <c:pt idx="95">
                  <c:v>8314.56640625</c:v>
                </c:pt>
                <c:pt idx="96">
                  <c:v>9090.861328125</c:v>
                </c:pt>
                <c:pt idx="97">
                  <c:v>9952.6708984375</c:v>
                </c:pt>
                <c:pt idx="98">
                  <c:v>10884.916015625</c:v>
                </c:pt>
                <c:pt idx="99">
                  <c:v>11892.880859375</c:v>
                </c:pt>
                <c:pt idx="100">
                  <c:v>12992.3037109375</c:v>
                </c:pt>
                <c:pt idx="101">
                  <c:v>14291.4931640625</c:v>
                </c:pt>
                <c:pt idx="102">
                  <c:v>15593.572265625</c:v>
                </c:pt>
                <c:pt idx="103">
                  <c:v>17093.515625</c:v>
                </c:pt>
                <c:pt idx="104">
                  <c:v>18690.775390625</c:v>
                </c:pt>
                <c:pt idx="105">
                  <c:v>20386.4453125</c:v>
                </c:pt>
                <c:pt idx="106">
                  <c:v>22293.802734375</c:v>
                </c:pt>
                <c:pt idx="107">
                  <c:v>24394.12109375</c:v>
                </c:pt>
                <c:pt idx="108">
                  <c:v>26694.330078125</c:v>
                </c:pt>
                <c:pt idx="109">
                  <c:v>29294.853515625</c:v>
                </c:pt>
                <c:pt idx="110">
                  <c:v>31996.435546875</c:v>
                </c:pt>
                <c:pt idx="111">
                  <c:v>34994.30078125</c:v>
                </c:pt>
                <c:pt idx="112">
                  <c:v>38273.953125</c:v>
                </c:pt>
                <c:pt idx="113">
                  <c:v>41869.609375</c:v>
                </c:pt>
                <c:pt idx="114">
                  <c:v>45769.859375</c:v>
                </c:pt>
                <c:pt idx="115">
                  <c:v>50070.734375</c:v>
                </c:pt>
                <c:pt idx="116">
                  <c:v>54767.72265625</c:v>
                </c:pt>
                <c:pt idx="117">
                  <c:v>59465.55078125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267072"/>
        <c:axId val="53273728"/>
      </c:scatterChart>
      <c:valAx>
        <c:axId val="53267072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53273728"/>
        <c:crossesAt val="1.0000000000000041E-3"/>
        <c:crossBetween val="midCat"/>
        <c:majorUnit val="0.2"/>
        <c:minorUnit val="0.1"/>
      </c:valAx>
      <c:valAx>
        <c:axId val="53273728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53267072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Table!$C$18:$C$135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0.99993452069146149</c:v>
                </c:pt>
                <c:pt idx="36">
                  <c:v>0.99993452069146149</c:v>
                </c:pt>
                <c:pt idx="37">
                  <c:v>0.99993452069146149</c:v>
                </c:pt>
                <c:pt idx="38">
                  <c:v>0.99993452069146149</c:v>
                </c:pt>
                <c:pt idx="39">
                  <c:v>0.99980356207438448</c:v>
                </c:pt>
                <c:pt idx="40">
                  <c:v>0.99960712414876896</c:v>
                </c:pt>
                <c:pt idx="41">
                  <c:v>0.99921424829753802</c:v>
                </c:pt>
                <c:pt idx="42">
                  <c:v>0.99895233106338399</c:v>
                </c:pt>
                <c:pt idx="43">
                  <c:v>0.99855945521215295</c:v>
                </c:pt>
                <c:pt idx="44">
                  <c:v>0.998035620743845</c:v>
                </c:pt>
                <c:pt idx="45">
                  <c:v>0.99685699319015186</c:v>
                </c:pt>
                <c:pt idx="46">
                  <c:v>0.99528548978522791</c:v>
                </c:pt>
                <c:pt idx="47">
                  <c:v>0.99227344159245678</c:v>
                </c:pt>
                <c:pt idx="48">
                  <c:v>0.98736249345206917</c:v>
                </c:pt>
                <c:pt idx="49">
                  <c:v>0.9772786799371399</c:v>
                </c:pt>
                <c:pt idx="50">
                  <c:v>0.95900995285489787</c:v>
                </c:pt>
                <c:pt idx="51">
                  <c:v>0.92463331587218445</c:v>
                </c:pt>
                <c:pt idx="52">
                  <c:v>0.875</c:v>
                </c:pt>
                <c:pt idx="53">
                  <c:v>0.81639601885804081</c:v>
                </c:pt>
                <c:pt idx="54">
                  <c:v>0.7529465688842325</c:v>
                </c:pt>
                <c:pt idx="55">
                  <c:v>0.69146149816657931</c:v>
                </c:pt>
                <c:pt idx="56">
                  <c:v>0.63194080670508113</c:v>
                </c:pt>
                <c:pt idx="57">
                  <c:v>0.59501047668936602</c:v>
                </c:pt>
                <c:pt idx="58">
                  <c:v>0.56829491880565741</c:v>
                </c:pt>
                <c:pt idx="59">
                  <c:v>0.54498428496595075</c:v>
                </c:pt>
                <c:pt idx="60">
                  <c:v>0.52232844421162905</c:v>
                </c:pt>
                <c:pt idx="61">
                  <c:v>0.50124410686223153</c:v>
                </c:pt>
                <c:pt idx="62">
                  <c:v>0.48094552121529599</c:v>
                </c:pt>
                <c:pt idx="63">
                  <c:v>0.46143268727082243</c:v>
                </c:pt>
                <c:pt idx="64">
                  <c:v>0.44283656364588786</c:v>
                </c:pt>
                <c:pt idx="65">
                  <c:v>0.42469879518072284</c:v>
                </c:pt>
                <c:pt idx="66">
                  <c:v>0.40780513357778936</c:v>
                </c:pt>
                <c:pt idx="67">
                  <c:v>0.3911079099004714</c:v>
                </c:pt>
                <c:pt idx="68">
                  <c:v>0.37467260345730746</c:v>
                </c:pt>
                <c:pt idx="69">
                  <c:v>0.35817181770560502</c:v>
                </c:pt>
                <c:pt idx="70">
                  <c:v>0.34324253535882665</c:v>
                </c:pt>
                <c:pt idx="71">
                  <c:v>0.32831325301204817</c:v>
                </c:pt>
                <c:pt idx="72">
                  <c:v>0.31475903614457823</c:v>
                </c:pt>
                <c:pt idx="73">
                  <c:v>0.30041906757464631</c:v>
                </c:pt>
                <c:pt idx="74">
                  <c:v>0.28673389209009947</c:v>
                </c:pt>
                <c:pt idx="75">
                  <c:v>0.27324515453116804</c:v>
                </c:pt>
                <c:pt idx="76">
                  <c:v>0.26067312729177572</c:v>
                </c:pt>
                <c:pt idx="77">
                  <c:v>0.24842849659507593</c:v>
                </c:pt>
                <c:pt idx="78">
                  <c:v>0.23598742797276051</c:v>
                </c:pt>
                <c:pt idx="79">
                  <c:v>0.22452854897852281</c:v>
                </c:pt>
                <c:pt idx="80">
                  <c:v>0.21359350445259284</c:v>
                </c:pt>
                <c:pt idx="81">
                  <c:v>0.20206914614981664</c:v>
                </c:pt>
                <c:pt idx="82">
                  <c:v>0.19152697747511782</c:v>
                </c:pt>
                <c:pt idx="83">
                  <c:v>0.18150864326872707</c:v>
                </c:pt>
                <c:pt idx="84">
                  <c:v>0.17135935044525918</c:v>
                </c:pt>
                <c:pt idx="85">
                  <c:v>0.16101361969617589</c:v>
                </c:pt>
                <c:pt idx="86">
                  <c:v>0.15119172341540066</c:v>
                </c:pt>
                <c:pt idx="87">
                  <c:v>0.14163174436877946</c:v>
                </c:pt>
                <c:pt idx="88">
                  <c:v>0.1317443687794656</c:v>
                </c:pt>
                <c:pt idx="89">
                  <c:v>0.12244630696699832</c:v>
                </c:pt>
                <c:pt idx="90">
                  <c:v>0.11321372446306954</c:v>
                </c:pt>
                <c:pt idx="91">
                  <c:v>0.1042430591932948</c:v>
                </c:pt>
                <c:pt idx="92">
                  <c:v>9.5403352540597175E-2</c:v>
                </c:pt>
                <c:pt idx="93">
                  <c:v>8.7022001047668773E-2</c:v>
                </c:pt>
                <c:pt idx="94">
                  <c:v>7.8640649554740594E-2</c:v>
                </c:pt>
                <c:pt idx="95">
                  <c:v>7.0979570455735885E-2</c:v>
                </c:pt>
                <c:pt idx="96">
                  <c:v>6.351492928234681E-2</c:v>
                </c:pt>
                <c:pt idx="97">
                  <c:v>5.6312205343111432E-2</c:v>
                </c:pt>
                <c:pt idx="98">
                  <c:v>4.9764274489261351E-2</c:v>
                </c:pt>
                <c:pt idx="99">
                  <c:v>4.3805657412257726E-2</c:v>
                </c:pt>
                <c:pt idx="100">
                  <c:v>3.8501833420639064E-2</c:v>
                </c:pt>
                <c:pt idx="101">
                  <c:v>3.3132530120481896E-2</c:v>
                </c:pt>
                <c:pt idx="102">
                  <c:v>2.867993713986372E-2</c:v>
                </c:pt>
                <c:pt idx="103">
                  <c:v>2.3965426925091626E-2</c:v>
                </c:pt>
                <c:pt idx="104">
                  <c:v>1.9709271870088974E-2</c:v>
                </c:pt>
                <c:pt idx="105">
                  <c:v>1.6435306443163933E-2</c:v>
                </c:pt>
                <c:pt idx="106">
                  <c:v>1.3619696176008333E-2</c:v>
                </c:pt>
                <c:pt idx="107">
                  <c:v>1.1196961760083779E-2</c:v>
                </c:pt>
                <c:pt idx="108">
                  <c:v>8.8397066526976209E-3</c:v>
                </c:pt>
                <c:pt idx="109">
                  <c:v>6.089575694080529E-3</c:v>
                </c:pt>
                <c:pt idx="110">
                  <c:v>4.5835515976950791E-3</c:v>
                </c:pt>
                <c:pt idx="111">
                  <c:v>3.0775275013095182E-3</c:v>
                </c:pt>
                <c:pt idx="112">
                  <c:v>1.8334206390779872E-3</c:v>
                </c:pt>
                <c:pt idx="113">
                  <c:v>2.619172341540299E-4</c:v>
                </c:pt>
                <c:pt idx="114">
                  <c:v>2.619172341540299E-4</c:v>
                </c:pt>
                <c:pt idx="115">
                  <c:v>1.9643792561552242E-4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Table!$L$18:$L$135</c:f>
              <c:numCache>
                <c:formatCode>????0.00</c:formatCode>
                <c:ptCount val="118"/>
                <c:pt idx="0">
                  <c:v>0.34240275727642788</c:v>
                </c:pt>
                <c:pt idx="1">
                  <c:v>0.3587505923172199</c:v>
                </c:pt>
                <c:pt idx="2">
                  <c:v>0.40873305531478155</c:v>
                </c:pt>
                <c:pt idx="3">
                  <c:v>0.45449966999119734</c:v>
                </c:pt>
                <c:pt idx="4">
                  <c:v>0.48855767081241036</c:v>
                </c:pt>
                <c:pt idx="5">
                  <c:v>0.5334037700429004</c:v>
                </c:pt>
                <c:pt idx="6">
                  <c:v>0.58141639958025348</c:v>
                </c:pt>
                <c:pt idx="7">
                  <c:v>0.63524645118668854</c:v>
                </c:pt>
                <c:pt idx="8">
                  <c:v>0.69299780758513396</c:v>
                </c:pt>
                <c:pt idx="9">
                  <c:v>0.75671396488503306</c:v>
                </c:pt>
                <c:pt idx="10">
                  <c:v>0.82974539588072804</c:v>
                </c:pt>
                <c:pt idx="11">
                  <c:v>0.90828134328796284</c:v>
                </c:pt>
                <c:pt idx="12">
                  <c:v>0.9940338748285259</c:v>
                </c:pt>
                <c:pt idx="13">
                  <c:v>1.0853646389637657</c:v>
                </c:pt>
                <c:pt idx="14">
                  <c:v>1.1848140334820489</c:v>
                </c:pt>
                <c:pt idx="15">
                  <c:v>1.294867423320424</c:v>
                </c:pt>
                <c:pt idx="16">
                  <c:v>1.4159850929688049</c:v>
                </c:pt>
                <c:pt idx="17">
                  <c:v>1.5491243356638327</c:v>
                </c:pt>
                <c:pt idx="18">
                  <c:v>1.6940826861879157</c:v>
                </c:pt>
                <c:pt idx="19">
                  <c:v>1.8528850108525805</c:v>
                </c:pt>
                <c:pt idx="20">
                  <c:v>2.0275198799837564</c:v>
                </c:pt>
                <c:pt idx="21">
                  <c:v>2.218005495108144</c:v>
                </c:pt>
                <c:pt idx="22">
                  <c:v>2.4219116312078168</c:v>
                </c:pt>
                <c:pt idx="23">
                  <c:v>2.6687127699434918</c:v>
                </c:pt>
                <c:pt idx="24">
                  <c:v>2.8925934755798806</c:v>
                </c:pt>
                <c:pt idx="25">
                  <c:v>3.1843142691274768</c:v>
                </c:pt>
                <c:pt idx="26">
                  <c:v>3.4738994882540859</c:v>
                </c:pt>
                <c:pt idx="27">
                  <c:v>3.7888533528890007</c:v>
                </c:pt>
                <c:pt idx="28">
                  <c:v>4.1470148581479496</c:v>
                </c:pt>
                <c:pt idx="29">
                  <c:v>4.5484206212199423</c:v>
                </c:pt>
                <c:pt idx="30">
                  <c:v>4.9752138737337654</c:v>
                </c:pt>
                <c:pt idx="31">
                  <c:v>5.4457113473471344</c:v>
                </c:pt>
                <c:pt idx="32">
                  <c:v>5.9748074584268558</c:v>
                </c:pt>
                <c:pt idx="33">
                  <c:v>6.5113225117896931</c:v>
                </c:pt>
                <c:pt idx="34">
                  <c:v>7.6487397697436892</c:v>
                </c:pt>
                <c:pt idx="35">
                  <c:v>8.0570432690283393</c:v>
                </c:pt>
                <c:pt idx="36">
                  <c:v>9.2412183218553974</c:v>
                </c:pt>
                <c:pt idx="37">
                  <c:v>9.9302527470015018</c:v>
                </c:pt>
                <c:pt idx="38">
                  <c:v>10.9534714850806</c:v>
                </c:pt>
                <c:pt idx="39">
                  <c:v>11.981054306855647</c:v>
                </c:pt>
                <c:pt idx="40">
                  <c:v>12.907009225501973</c:v>
                </c:pt>
                <c:pt idx="41">
                  <c:v>14.421507297974223</c:v>
                </c:pt>
                <c:pt idx="42">
                  <c:v>15.693330624881602</c:v>
                </c:pt>
                <c:pt idx="43">
                  <c:v>17.244686574786716</c:v>
                </c:pt>
                <c:pt idx="44">
                  <c:v>18.872689367763165</c:v>
                </c:pt>
                <c:pt idx="45">
                  <c:v>20.788695988399365</c:v>
                </c:pt>
                <c:pt idx="46">
                  <c:v>22.599426691684847</c:v>
                </c:pt>
                <c:pt idx="47">
                  <c:v>24.819476753580478</c:v>
                </c:pt>
                <c:pt idx="48">
                  <c:v>27.085524857211126</c:v>
                </c:pt>
                <c:pt idx="49">
                  <c:v>29.677927619395049</c:v>
                </c:pt>
                <c:pt idx="50">
                  <c:v>32.382326730858722</c:v>
                </c:pt>
                <c:pt idx="51">
                  <c:v>35.566838433016997</c:v>
                </c:pt>
                <c:pt idx="52">
                  <c:v>39.004759927052476</c:v>
                </c:pt>
                <c:pt idx="53">
                  <c:v>42.531748129437268</c:v>
                </c:pt>
                <c:pt idx="54">
                  <c:v>46.731783392456897</c:v>
                </c:pt>
                <c:pt idx="55">
                  <c:v>51.101307845941669</c:v>
                </c:pt>
                <c:pt idx="56">
                  <c:v>56.037671524543491</c:v>
                </c:pt>
                <c:pt idx="57">
                  <c:v>61.169977850110115</c:v>
                </c:pt>
                <c:pt idx="58">
                  <c:v>66.952077822341479</c:v>
                </c:pt>
                <c:pt idx="59">
                  <c:v>73.470180724030513</c:v>
                </c:pt>
                <c:pt idx="60">
                  <c:v>80.296131828466201</c:v>
                </c:pt>
                <c:pt idx="61">
                  <c:v>87.878663437769092</c:v>
                </c:pt>
                <c:pt idx="62">
                  <c:v>95.958784529568774</c:v>
                </c:pt>
                <c:pt idx="63">
                  <c:v>105.29596044364668</c:v>
                </c:pt>
                <c:pt idx="64">
                  <c:v>115.0808887753018</c:v>
                </c:pt>
                <c:pt idx="65">
                  <c:v>126.15113097718348</c:v>
                </c:pt>
                <c:pt idx="66">
                  <c:v>137.6267164677015</c:v>
                </c:pt>
                <c:pt idx="67">
                  <c:v>150.87252163059554</c:v>
                </c:pt>
                <c:pt idx="68">
                  <c:v>164.81015269042473</c:v>
                </c:pt>
                <c:pt idx="69">
                  <c:v>180.54206883882648</c:v>
                </c:pt>
                <c:pt idx="70">
                  <c:v>197.61102716806636</c:v>
                </c:pt>
                <c:pt idx="71">
                  <c:v>216.34192450147668</c:v>
                </c:pt>
                <c:pt idx="72">
                  <c:v>235.78952172407543</c:v>
                </c:pt>
                <c:pt idx="73">
                  <c:v>257.77670558935665</c:v>
                </c:pt>
                <c:pt idx="74">
                  <c:v>282.61361298144794</c:v>
                </c:pt>
                <c:pt idx="75">
                  <c:v>309.47349543937372</c:v>
                </c:pt>
                <c:pt idx="76">
                  <c:v>338.60723081557927</c:v>
                </c:pt>
                <c:pt idx="77">
                  <c:v>369.99256271148653</c:v>
                </c:pt>
                <c:pt idx="78">
                  <c:v>405.78468893522165</c:v>
                </c:pt>
                <c:pt idx="79">
                  <c:v>444.29420630604363</c:v>
                </c:pt>
                <c:pt idx="80">
                  <c:v>484.42800222334358</c:v>
                </c:pt>
                <c:pt idx="81">
                  <c:v>532.12998780344878</c:v>
                </c:pt>
                <c:pt idx="82">
                  <c:v>580.6228429950977</c:v>
                </c:pt>
                <c:pt idx="83">
                  <c:v>635.14959422491143</c:v>
                </c:pt>
                <c:pt idx="84">
                  <c:v>696.16962233053721</c:v>
                </c:pt>
                <c:pt idx="85">
                  <c:v>760.49741174208521</c:v>
                </c:pt>
                <c:pt idx="86">
                  <c:v>832.57009894652879</c:v>
                </c:pt>
                <c:pt idx="87">
                  <c:v>911.36553417074504</c:v>
                </c:pt>
                <c:pt idx="88">
                  <c:v>995.30307456596108</c:v>
                </c:pt>
                <c:pt idx="89">
                  <c:v>1087.8774132586691</c:v>
                </c:pt>
                <c:pt idx="90">
                  <c:v>1191.1824059141163</c:v>
                </c:pt>
                <c:pt idx="91">
                  <c:v>1303.0624709931665</c:v>
                </c:pt>
                <c:pt idx="92">
                  <c:v>1426.5313222106752</c:v>
                </c:pt>
                <c:pt idx="93">
                  <c:v>1558.7786232870699</c:v>
                </c:pt>
                <c:pt idx="94">
                  <c:v>1707.1986515095666</c:v>
                </c:pt>
                <c:pt idx="95">
                  <c:v>1866.9316180930707</c:v>
                </c:pt>
                <c:pt idx="96">
                  <c:v>2041.2389077100142</c:v>
                </c:pt>
                <c:pt idx="97">
                  <c:v>2234.7474392411573</c:v>
                </c:pt>
                <c:pt idx="98">
                  <c:v>2444.0713895294066</c:v>
                </c:pt>
                <c:pt idx="99">
                  <c:v>2670.397254857583</c:v>
                </c:pt>
                <c:pt idx="100">
                  <c:v>2917.2588689151953</c:v>
                </c:pt>
                <c:pt idx="101">
                  <c:v>3208.9755681899619</c:v>
                </c:pt>
                <c:pt idx="102">
                  <c:v>3501.3411017838685</c:v>
                </c:pt>
                <c:pt idx="103">
                  <c:v>3838.1345731621191</c:v>
                </c:pt>
                <c:pt idx="104">
                  <c:v>4196.779223171975</c:v>
                </c:pt>
                <c:pt idx="105">
                  <c:v>4577.5206396598169</c:v>
                </c:pt>
                <c:pt idx="106">
                  <c:v>5005.7938296154844</c:v>
                </c:pt>
                <c:pt idx="107">
                  <c:v>5477.3939782691832</c:v>
                </c:pt>
                <c:pt idx="108">
                  <c:v>5993.8770600476173</c:v>
                </c:pt>
                <c:pt idx="109">
                  <c:v>6577.7919861959444</c:v>
                </c:pt>
                <c:pt idx="110">
                  <c:v>7184.3983522502749</c:v>
                </c:pt>
                <c:pt idx="111">
                  <c:v>7857.5313960407002</c:v>
                </c:pt>
                <c:pt idx="112">
                  <c:v>8593.936201503242</c:v>
                </c:pt>
                <c:pt idx="113">
                  <c:v>9401.2957212820456</c:v>
                </c:pt>
                <c:pt idx="114">
                  <c:v>10277.047947879701</c:v>
                </c:pt>
                <c:pt idx="115">
                  <c:v>11242.755494208317</c:v>
                </c:pt>
                <c:pt idx="116">
                  <c:v>12297.405310401582</c:v>
                </c:pt>
                <c:pt idx="117">
                  <c:v>13352.243702976888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59296"/>
        <c:axId val="53981952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Table!$C$18:$C$135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0.99993452069146149</c:v>
                </c:pt>
                <c:pt idx="36">
                  <c:v>0.99993452069146149</c:v>
                </c:pt>
                <c:pt idx="37">
                  <c:v>0.99993452069146149</c:v>
                </c:pt>
                <c:pt idx="38">
                  <c:v>0.99993452069146149</c:v>
                </c:pt>
                <c:pt idx="39">
                  <c:v>0.99980356207438448</c:v>
                </c:pt>
                <c:pt idx="40">
                  <c:v>0.99960712414876896</c:v>
                </c:pt>
                <c:pt idx="41">
                  <c:v>0.99921424829753802</c:v>
                </c:pt>
                <c:pt idx="42">
                  <c:v>0.99895233106338399</c:v>
                </c:pt>
                <c:pt idx="43">
                  <c:v>0.99855945521215295</c:v>
                </c:pt>
                <c:pt idx="44">
                  <c:v>0.998035620743845</c:v>
                </c:pt>
                <c:pt idx="45">
                  <c:v>0.99685699319015186</c:v>
                </c:pt>
                <c:pt idx="46">
                  <c:v>0.99528548978522791</c:v>
                </c:pt>
                <c:pt idx="47">
                  <c:v>0.99227344159245678</c:v>
                </c:pt>
                <c:pt idx="48">
                  <c:v>0.98736249345206917</c:v>
                </c:pt>
                <c:pt idx="49">
                  <c:v>0.9772786799371399</c:v>
                </c:pt>
                <c:pt idx="50">
                  <c:v>0.95900995285489787</c:v>
                </c:pt>
                <c:pt idx="51">
                  <c:v>0.92463331587218445</c:v>
                </c:pt>
                <c:pt idx="52">
                  <c:v>0.875</c:v>
                </c:pt>
                <c:pt idx="53">
                  <c:v>0.81639601885804081</c:v>
                </c:pt>
                <c:pt idx="54">
                  <c:v>0.7529465688842325</c:v>
                </c:pt>
                <c:pt idx="55">
                  <c:v>0.69146149816657931</c:v>
                </c:pt>
                <c:pt idx="56">
                  <c:v>0.63194080670508113</c:v>
                </c:pt>
                <c:pt idx="57">
                  <c:v>0.59501047668936602</c:v>
                </c:pt>
                <c:pt idx="58">
                  <c:v>0.56829491880565741</c:v>
                </c:pt>
                <c:pt idx="59">
                  <c:v>0.54498428496595075</c:v>
                </c:pt>
                <c:pt idx="60">
                  <c:v>0.52232844421162905</c:v>
                </c:pt>
                <c:pt idx="61">
                  <c:v>0.50124410686223153</c:v>
                </c:pt>
                <c:pt idx="62">
                  <c:v>0.48094552121529599</c:v>
                </c:pt>
                <c:pt idx="63">
                  <c:v>0.46143268727082243</c:v>
                </c:pt>
                <c:pt idx="64">
                  <c:v>0.44283656364588786</c:v>
                </c:pt>
                <c:pt idx="65">
                  <c:v>0.42469879518072284</c:v>
                </c:pt>
                <c:pt idx="66">
                  <c:v>0.40780513357778936</c:v>
                </c:pt>
                <c:pt idx="67">
                  <c:v>0.3911079099004714</c:v>
                </c:pt>
                <c:pt idx="68">
                  <c:v>0.37467260345730746</c:v>
                </c:pt>
                <c:pt idx="69">
                  <c:v>0.35817181770560502</c:v>
                </c:pt>
                <c:pt idx="70">
                  <c:v>0.34324253535882665</c:v>
                </c:pt>
                <c:pt idx="71">
                  <c:v>0.32831325301204817</c:v>
                </c:pt>
                <c:pt idx="72">
                  <c:v>0.31475903614457823</c:v>
                </c:pt>
                <c:pt idx="73">
                  <c:v>0.30041906757464631</c:v>
                </c:pt>
                <c:pt idx="74">
                  <c:v>0.28673389209009947</c:v>
                </c:pt>
                <c:pt idx="75">
                  <c:v>0.27324515453116804</c:v>
                </c:pt>
                <c:pt idx="76">
                  <c:v>0.26067312729177572</c:v>
                </c:pt>
                <c:pt idx="77">
                  <c:v>0.24842849659507593</c:v>
                </c:pt>
                <c:pt idx="78">
                  <c:v>0.23598742797276051</c:v>
                </c:pt>
                <c:pt idx="79">
                  <c:v>0.22452854897852281</c:v>
                </c:pt>
                <c:pt idx="80">
                  <c:v>0.21359350445259284</c:v>
                </c:pt>
                <c:pt idx="81">
                  <c:v>0.20206914614981664</c:v>
                </c:pt>
                <c:pt idx="82">
                  <c:v>0.19152697747511782</c:v>
                </c:pt>
                <c:pt idx="83">
                  <c:v>0.18150864326872707</c:v>
                </c:pt>
                <c:pt idx="84">
                  <c:v>0.17135935044525918</c:v>
                </c:pt>
                <c:pt idx="85">
                  <c:v>0.16101361969617589</c:v>
                </c:pt>
                <c:pt idx="86">
                  <c:v>0.15119172341540066</c:v>
                </c:pt>
                <c:pt idx="87">
                  <c:v>0.14163174436877946</c:v>
                </c:pt>
                <c:pt idx="88">
                  <c:v>0.1317443687794656</c:v>
                </c:pt>
                <c:pt idx="89">
                  <c:v>0.12244630696699832</c:v>
                </c:pt>
                <c:pt idx="90">
                  <c:v>0.11321372446306954</c:v>
                </c:pt>
                <c:pt idx="91">
                  <c:v>0.1042430591932948</c:v>
                </c:pt>
                <c:pt idx="92">
                  <c:v>9.5403352540597175E-2</c:v>
                </c:pt>
                <c:pt idx="93">
                  <c:v>8.7022001047668773E-2</c:v>
                </c:pt>
                <c:pt idx="94">
                  <c:v>7.8640649554740594E-2</c:v>
                </c:pt>
                <c:pt idx="95">
                  <c:v>7.0979570455735885E-2</c:v>
                </c:pt>
                <c:pt idx="96">
                  <c:v>6.351492928234681E-2</c:v>
                </c:pt>
                <c:pt idx="97">
                  <c:v>5.6312205343111432E-2</c:v>
                </c:pt>
                <c:pt idx="98">
                  <c:v>4.9764274489261351E-2</c:v>
                </c:pt>
                <c:pt idx="99">
                  <c:v>4.3805657412257726E-2</c:v>
                </c:pt>
                <c:pt idx="100">
                  <c:v>3.8501833420639064E-2</c:v>
                </c:pt>
                <c:pt idx="101">
                  <c:v>3.3132530120481896E-2</c:v>
                </c:pt>
                <c:pt idx="102">
                  <c:v>2.867993713986372E-2</c:v>
                </c:pt>
                <c:pt idx="103">
                  <c:v>2.3965426925091626E-2</c:v>
                </c:pt>
                <c:pt idx="104">
                  <c:v>1.9709271870088974E-2</c:v>
                </c:pt>
                <c:pt idx="105">
                  <c:v>1.6435306443163933E-2</c:v>
                </c:pt>
                <c:pt idx="106">
                  <c:v>1.3619696176008333E-2</c:v>
                </c:pt>
                <c:pt idx="107">
                  <c:v>1.1196961760083779E-2</c:v>
                </c:pt>
                <c:pt idx="108">
                  <c:v>8.8397066526976209E-3</c:v>
                </c:pt>
                <c:pt idx="109">
                  <c:v>6.089575694080529E-3</c:v>
                </c:pt>
                <c:pt idx="110">
                  <c:v>4.5835515976950791E-3</c:v>
                </c:pt>
                <c:pt idx="111">
                  <c:v>3.0775275013095182E-3</c:v>
                </c:pt>
                <c:pt idx="112">
                  <c:v>1.8334206390779872E-3</c:v>
                </c:pt>
                <c:pt idx="113">
                  <c:v>2.619172341540299E-4</c:v>
                </c:pt>
                <c:pt idx="114">
                  <c:v>2.619172341540299E-4</c:v>
                </c:pt>
                <c:pt idx="115">
                  <c:v>1.9643792561552242E-4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Table!$O$18:$O$135</c:f>
              <c:numCache>
                <c:formatCode>????0.00</c:formatCode>
                <c:ptCount val="118"/>
                <c:pt idx="0">
                  <c:v>0.73445464881258671</c:v>
                </c:pt>
                <c:pt idx="1">
                  <c:v>0.76952079004122687</c:v>
                </c:pt>
                <c:pt idx="2">
                  <c:v>0.87673328038348686</c:v>
                </c:pt>
                <c:pt idx="3">
                  <c:v>0.97490276703388556</c:v>
                </c:pt>
                <c:pt idx="4">
                  <c:v>1.0479572518498721</c:v>
                </c:pt>
                <c:pt idx="5">
                  <c:v>1.1441522308942524</c:v>
                </c:pt>
                <c:pt idx="6">
                  <c:v>1.2471394242390681</c:v>
                </c:pt>
                <c:pt idx="7">
                  <c:v>1.3626050004004475</c:v>
                </c:pt>
                <c:pt idx="8">
                  <c:v>1.4864817837518964</c:v>
                </c:pt>
                <c:pt idx="9">
                  <c:v>1.623153077831474</c:v>
                </c:pt>
                <c:pt idx="10">
                  <c:v>1.7798056539698157</c:v>
                </c:pt>
                <c:pt idx="11">
                  <c:v>1.9482654296181103</c:v>
                </c:pt>
                <c:pt idx="12">
                  <c:v>2.1322047937119821</c:v>
                </c:pt>
                <c:pt idx="13">
                  <c:v>2.3281094786867564</c:v>
                </c:pt>
                <c:pt idx="14">
                  <c:v>2.5414286432476385</c:v>
                </c:pt>
                <c:pt idx="15">
                  <c:v>2.7774934005157106</c:v>
                </c:pt>
                <c:pt idx="16">
                  <c:v>3.0372910617091491</c:v>
                </c:pt>
                <c:pt idx="17">
                  <c:v>3.3228750228739443</c:v>
                </c:pt>
                <c:pt idx="18">
                  <c:v>3.6338109956840752</c:v>
                </c:pt>
                <c:pt idx="19">
                  <c:v>3.9744423227211083</c:v>
                </c:pt>
                <c:pt idx="20">
                  <c:v>4.3490344915996495</c:v>
                </c:pt>
                <c:pt idx="21">
                  <c:v>4.7576265446335135</c:v>
                </c:pt>
                <c:pt idx="22">
                  <c:v>5.1950056439464118</c:v>
                </c:pt>
                <c:pt idx="23">
                  <c:v>5.7243946159234067</c:v>
                </c:pt>
                <c:pt idx="24">
                  <c:v>6.2046192097380546</c:v>
                </c:pt>
                <c:pt idx="25">
                  <c:v>6.8303609376393766</c:v>
                </c:pt>
                <c:pt idx="26">
                  <c:v>7.4515218538268684</c:v>
                </c:pt>
                <c:pt idx="27">
                  <c:v>8.1270985690454776</c:v>
                </c:pt>
                <c:pt idx="28">
                  <c:v>8.8953557660831191</c:v>
                </c:pt>
                <c:pt idx="29">
                  <c:v>9.7563719888887661</c:v>
                </c:pt>
                <c:pt idx="30">
                  <c:v>10.671844431003359</c:v>
                </c:pt>
                <c:pt idx="31">
                  <c:v>11.681062521122126</c:v>
                </c:pt>
                <c:pt idx="32">
                  <c:v>12.815974814300422</c:v>
                </c:pt>
                <c:pt idx="33">
                  <c:v>13.966800754589647</c:v>
                </c:pt>
                <c:pt idx="34">
                  <c:v>16.406563212663428</c:v>
                </c:pt>
                <c:pt idx="35">
                  <c:v>17.282375094440887</c:v>
                </c:pt>
                <c:pt idx="36">
                  <c:v>19.822433122812953</c:v>
                </c:pt>
                <c:pt idx="37">
                  <c:v>21.300413442731667</c:v>
                </c:pt>
                <c:pt idx="38">
                  <c:v>23.495219830717723</c:v>
                </c:pt>
                <c:pt idx="39">
                  <c:v>25.699387187592556</c:v>
                </c:pt>
                <c:pt idx="40">
                  <c:v>27.685562474264209</c:v>
                </c:pt>
                <c:pt idx="41">
                  <c:v>30.934164088318798</c:v>
                </c:pt>
                <c:pt idx="42">
                  <c:v>33.662227852598889</c:v>
                </c:pt>
                <c:pt idx="43">
                  <c:v>36.989889692807203</c:v>
                </c:pt>
                <c:pt idx="44">
                  <c:v>40.48195917581117</c:v>
                </c:pt>
                <c:pt idx="45">
                  <c:v>44.591797486914125</c:v>
                </c:pt>
                <c:pt idx="46">
                  <c:v>48.475818729482732</c:v>
                </c:pt>
                <c:pt idx="47">
                  <c:v>53.237830874261014</c:v>
                </c:pt>
                <c:pt idx="48">
                  <c:v>58.098508917226795</c:v>
                </c:pt>
                <c:pt idx="49">
                  <c:v>63.659218402820791</c:v>
                </c:pt>
                <c:pt idx="50">
                  <c:v>69.460160297852269</c:v>
                </c:pt>
                <c:pt idx="51">
                  <c:v>76.290944729766196</c:v>
                </c:pt>
                <c:pt idx="52">
                  <c:v>83.665293708821281</c:v>
                </c:pt>
                <c:pt idx="53">
                  <c:v>91.230690968333917</c:v>
                </c:pt>
                <c:pt idx="54">
                  <c:v>100.23977561659568</c:v>
                </c:pt>
                <c:pt idx="55">
                  <c:v>109.61241494195983</c:v>
                </c:pt>
                <c:pt idx="56">
                  <c:v>120.20092562107143</c:v>
                </c:pt>
                <c:pt idx="57">
                  <c:v>131.20973369821991</c:v>
                </c:pt>
                <c:pt idx="58">
                  <c:v>143.61235054127303</c:v>
                </c:pt>
                <c:pt idx="59">
                  <c:v>157.59369524674071</c:v>
                </c:pt>
                <c:pt idx="60">
                  <c:v>172.23537500743504</c:v>
                </c:pt>
                <c:pt idx="61">
                  <c:v>188.49992157393632</c:v>
                </c:pt>
                <c:pt idx="62">
                  <c:v>205.8317986477237</c:v>
                </c:pt>
                <c:pt idx="63">
                  <c:v>225.86006101168317</c:v>
                </c:pt>
                <c:pt idx="64">
                  <c:v>246.84875327177568</c:v>
                </c:pt>
                <c:pt idx="65">
                  <c:v>270.59444654050515</c:v>
                </c:pt>
                <c:pt idx="66">
                  <c:v>295.20960203282181</c:v>
                </c:pt>
                <c:pt idx="67">
                  <c:v>323.62188251951</c:v>
                </c:pt>
                <c:pt idx="68">
                  <c:v>353.51813103909217</c:v>
                </c:pt>
                <c:pt idx="69">
                  <c:v>387.26312492240777</c:v>
                </c:pt>
                <c:pt idx="70">
                  <c:v>423.87607715157958</c:v>
                </c:pt>
                <c:pt idx="71">
                  <c:v>464.05389210955963</c:v>
                </c:pt>
                <c:pt idx="72">
                  <c:v>505.76902986717175</c:v>
                </c:pt>
                <c:pt idx="73">
                  <c:v>552.9315864207565</c:v>
                </c:pt>
                <c:pt idx="74">
                  <c:v>606.20680605201198</c:v>
                </c:pt>
                <c:pt idx="75">
                  <c:v>663.82131153876821</c:v>
                </c:pt>
                <c:pt idx="76">
                  <c:v>726.31323641265396</c:v>
                </c:pt>
                <c:pt idx="77">
                  <c:v>793.63484065097941</c:v>
                </c:pt>
                <c:pt idx="78">
                  <c:v>870.40902817507879</c:v>
                </c:pt>
                <c:pt idx="79">
                  <c:v>953.0120255384893</c:v>
                </c:pt>
                <c:pt idx="80">
                  <c:v>1039.0991038681759</c:v>
                </c:pt>
                <c:pt idx="81">
                  <c:v>1141.4199652583629</c:v>
                </c:pt>
                <c:pt idx="82">
                  <c:v>1245.4372436617284</c:v>
                </c:pt>
                <c:pt idx="83">
                  <c:v>1362.3972420096773</c:v>
                </c:pt>
                <c:pt idx="84">
                  <c:v>1493.2853331843357</c:v>
                </c:pt>
                <c:pt idx="85">
                  <c:v>1631.2685794553524</c:v>
                </c:pt>
                <c:pt idx="86">
                  <c:v>1785.8646481049525</c:v>
                </c:pt>
                <c:pt idx="87">
                  <c:v>1954.8810256772742</c:v>
                </c:pt>
                <c:pt idx="88">
                  <c:v>2134.9272298712167</c:v>
                </c:pt>
                <c:pt idx="89">
                  <c:v>2333.4993849392304</c:v>
                </c:pt>
                <c:pt idx="90">
                  <c:v>2555.0888157745953</c:v>
                </c:pt>
                <c:pt idx="91">
                  <c:v>2795.071795352138</c:v>
                </c:pt>
                <c:pt idx="92">
                  <c:v>3059.9127460546447</c:v>
                </c:pt>
                <c:pt idx="93">
                  <c:v>3343.5834905342558</c:v>
                </c:pt>
                <c:pt idx="94">
                  <c:v>3661.9447694327905</c:v>
                </c:pt>
                <c:pt idx="95">
                  <c:v>4004.5723253819629</c:v>
                </c:pt>
                <c:pt idx="96">
                  <c:v>4378.4618354998165</c:v>
                </c:pt>
                <c:pt idx="97">
                  <c:v>4793.5380507103337</c:v>
                </c:pt>
                <c:pt idx="98">
                  <c:v>5242.5383730789508</c:v>
                </c:pt>
                <c:pt idx="99">
                  <c:v>5728.0078396773561</c:v>
                </c:pt>
                <c:pt idx="100">
                  <c:v>6257.5265313496266</c:v>
                </c:pt>
                <c:pt idx="101">
                  <c:v>6883.259477026947</c:v>
                </c:pt>
                <c:pt idx="102">
                  <c:v>7510.3841737105731</c:v>
                </c:pt>
                <c:pt idx="103">
                  <c:v>8232.8068922396378</c:v>
                </c:pt>
                <c:pt idx="104">
                  <c:v>9002.1004358043228</c:v>
                </c:pt>
                <c:pt idx="105">
                  <c:v>9818.7915908618997</c:v>
                </c:pt>
                <c:pt idx="106">
                  <c:v>10737.438501963717</c:v>
                </c:pt>
                <c:pt idx="107">
                  <c:v>11749.021832409233</c:v>
                </c:pt>
                <c:pt idx="108">
                  <c:v>12856.87915068129</c:v>
                </c:pt>
                <c:pt idx="109">
                  <c:v>14109.377919768222</c:v>
                </c:pt>
                <c:pt idx="110">
                  <c:v>15410.549876126719</c:v>
                </c:pt>
                <c:pt idx="111">
                  <c:v>16854.421698929003</c:v>
                </c:pt>
                <c:pt idx="112">
                  <c:v>18434.011586236044</c:v>
                </c:pt>
                <c:pt idx="113">
                  <c:v>20165.79948794948</c:v>
                </c:pt>
                <c:pt idx="114">
                  <c:v>22044.289892491852</c:v>
                </c:pt>
                <c:pt idx="115">
                  <c:v>24115.734650811493</c:v>
                </c:pt>
                <c:pt idx="116">
                  <c:v>26377.960768772165</c:v>
                </c:pt>
                <c:pt idx="117">
                  <c:v>28640.591383476814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86048"/>
        <c:axId val="53983872"/>
      </c:scatterChart>
      <c:valAx>
        <c:axId val="5395929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53981952"/>
        <c:crossesAt val="0"/>
        <c:crossBetween val="midCat"/>
        <c:majorUnit val="0.2"/>
        <c:minorUnit val="0.1"/>
      </c:valAx>
      <c:valAx>
        <c:axId val="53981952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53959296"/>
        <c:crossesAt val="0"/>
        <c:crossBetween val="midCat"/>
        <c:majorUnit val="40"/>
        <c:minorUnit val="20"/>
      </c:valAx>
      <c:valAx>
        <c:axId val="53983872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53986048"/>
        <c:crosses val="max"/>
        <c:crossBetween val="midCat"/>
        <c:majorUnit val="85.8"/>
        <c:minorUnit val="42.9"/>
      </c:valAx>
      <c:valAx>
        <c:axId val="53986048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5398387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Table!$C$18:$C$135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0.99993452069146149</c:v>
                </c:pt>
                <c:pt idx="36">
                  <c:v>0.99993452069146149</c:v>
                </c:pt>
                <c:pt idx="37">
                  <c:v>0.99993452069146149</c:v>
                </c:pt>
                <c:pt idx="38">
                  <c:v>0.99993452069146149</c:v>
                </c:pt>
                <c:pt idx="39">
                  <c:v>0.99980356207438448</c:v>
                </c:pt>
                <c:pt idx="40">
                  <c:v>0.99960712414876896</c:v>
                </c:pt>
                <c:pt idx="41">
                  <c:v>0.99921424829753802</c:v>
                </c:pt>
                <c:pt idx="42">
                  <c:v>0.99895233106338399</c:v>
                </c:pt>
                <c:pt idx="43">
                  <c:v>0.99855945521215295</c:v>
                </c:pt>
                <c:pt idx="44">
                  <c:v>0.998035620743845</c:v>
                </c:pt>
                <c:pt idx="45">
                  <c:v>0.99685699319015186</c:v>
                </c:pt>
                <c:pt idx="46">
                  <c:v>0.99528548978522791</c:v>
                </c:pt>
                <c:pt idx="47">
                  <c:v>0.99227344159245678</c:v>
                </c:pt>
                <c:pt idx="48">
                  <c:v>0.98736249345206917</c:v>
                </c:pt>
                <c:pt idx="49">
                  <c:v>0.9772786799371399</c:v>
                </c:pt>
                <c:pt idx="50">
                  <c:v>0.95900995285489787</c:v>
                </c:pt>
                <c:pt idx="51">
                  <c:v>0.92463331587218445</c:v>
                </c:pt>
                <c:pt idx="52">
                  <c:v>0.875</c:v>
                </c:pt>
                <c:pt idx="53">
                  <c:v>0.81639601885804081</c:v>
                </c:pt>
                <c:pt idx="54">
                  <c:v>0.7529465688842325</c:v>
                </c:pt>
                <c:pt idx="55">
                  <c:v>0.69146149816657931</c:v>
                </c:pt>
                <c:pt idx="56">
                  <c:v>0.63194080670508113</c:v>
                </c:pt>
                <c:pt idx="57">
                  <c:v>0.59501047668936602</c:v>
                </c:pt>
                <c:pt idx="58">
                  <c:v>0.56829491880565741</c:v>
                </c:pt>
                <c:pt idx="59">
                  <c:v>0.54498428496595075</c:v>
                </c:pt>
                <c:pt idx="60">
                  <c:v>0.52232844421162905</c:v>
                </c:pt>
                <c:pt idx="61">
                  <c:v>0.50124410686223153</c:v>
                </c:pt>
                <c:pt idx="62">
                  <c:v>0.48094552121529599</c:v>
                </c:pt>
                <c:pt idx="63">
                  <c:v>0.46143268727082243</c:v>
                </c:pt>
                <c:pt idx="64">
                  <c:v>0.44283656364588786</c:v>
                </c:pt>
                <c:pt idx="65">
                  <c:v>0.42469879518072284</c:v>
                </c:pt>
                <c:pt idx="66">
                  <c:v>0.40780513357778936</c:v>
                </c:pt>
                <c:pt idx="67">
                  <c:v>0.3911079099004714</c:v>
                </c:pt>
                <c:pt idx="68">
                  <c:v>0.37467260345730746</c:v>
                </c:pt>
                <c:pt idx="69">
                  <c:v>0.35817181770560502</c:v>
                </c:pt>
                <c:pt idx="70">
                  <c:v>0.34324253535882665</c:v>
                </c:pt>
                <c:pt idx="71">
                  <c:v>0.32831325301204817</c:v>
                </c:pt>
                <c:pt idx="72">
                  <c:v>0.31475903614457823</c:v>
                </c:pt>
                <c:pt idx="73">
                  <c:v>0.30041906757464631</c:v>
                </c:pt>
                <c:pt idx="74">
                  <c:v>0.28673389209009947</c:v>
                </c:pt>
                <c:pt idx="75">
                  <c:v>0.27324515453116804</c:v>
                </c:pt>
                <c:pt idx="76">
                  <c:v>0.26067312729177572</c:v>
                </c:pt>
                <c:pt idx="77">
                  <c:v>0.24842849659507593</c:v>
                </c:pt>
                <c:pt idx="78">
                  <c:v>0.23598742797276051</c:v>
                </c:pt>
                <c:pt idx="79">
                  <c:v>0.22452854897852281</c:v>
                </c:pt>
                <c:pt idx="80">
                  <c:v>0.21359350445259284</c:v>
                </c:pt>
                <c:pt idx="81">
                  <c:v>0.20206914614981664</c:v>
                </c:pt>
                <c:pt idx="82">
                  <c:v>0.19152697747511782</c:v>
                </c:pt>
                <c:pt idx="83">
                  <c:v>0.18150864326872707</c:v>
                </c:pt>
                <c:pt idx="84">
                  <c:v>0.17135935044525918</c:v>
                </c:pt>
                <c:pt idx="85">
                  <c:v>0.16101361969617589</c:v>
                </c:pt>
                <c:pt idx="86">
                  <c:v>0.15119172341540066</c:v>
                </c:pt>
                <c:pt idx="87">
                  <c:v>0.14163174436877946</c:v>
                </c:pt>
                <c:pt idx="88">
                  <c:v>0.1317443687794656</c:v>
                </c:pt>
                <c:pt idx="89">
                  <c:v>0.12244630696699832</c:v>
                </c:pt>
                <c:pt idx="90">
                  <c:v>0.11321372446306954</c:v>
                </c:pt>
                <c:pt idx="91">
                  <c:v>0.1042430591932948</c:v>
                </c:pt>
                <c:pt idx="92">
                  <c:v>9.5403352540597175E-2</c:v>
                </c:pt>
                <c:pt idx="93">
                  <c:v>8.7022001047668773E-2</c:v>
                </c:pt>
                <c:pt idx="94">
                  <c:v>7.8640649554740594E-2</c:v>
                </c:pt>
                <c:pt idx="95">
                  <c:v>7.0979570455735885E-2</c:v>
                </c:pt>
                <c:pt idx="96">
                  <c:v>6.351492928234681E-2</c:v>
                </c:pt>
                <c:pt idx="97">
                  <c:v>5.6312205343111432E-2</c:v>
                </c:pt>
                <c:pt idx="98">
                  <c:v>4.9764274489261351E-2</c:v>
                </c:pt>
                <c:pt idx="99">
                  <c:v>4.3805657412257726E-2</c:v>
                </c:pt>
                <c:pt idx="100">
                  <c:v>3.8501833420639064E-2</c:v>
                </c:pt>
                <c:pt idx="101">
                  <c:v>3.3132530120481896E-2</c:v>
                </c:pt>
                <c:pt idx="102">
                  <c:v>2.867993713986372E-2</c:v>
                </c:pt>
                <c:pt idx="103">
                  <c:v>2.3965426925091626E-2</c:v>
                </c:pt>
                <c:pt idx="104">
                  <c:v>1.9709271870088974E-2</c:v>
                </c:pt>
                <c:pt idx="105">
                  <c:v>1.6435306443163933E-2</c:v>
                </c:pt>
                <c:pt idx="106">
                  <c:v>1.3619696176008333E-2</c:v>
                </c:pt>
                <c:pt idx="107">
                  <c:v>1.1196961760083779E-2</c:v>
                </c:pt>
                <c:pt idx="108">
                  <c:v>8.8397066526976209E-3</c:v>
                </c:pt>
                <c:pt idx="109">
                  <c:v>6.089575694080529E-3</c:v>
                </c:pt>
                <c:pt idx="110">
                  <c:v>4.5835515976950791E-3</c:v>
                </c:pt>
                <c:pt idx="111">
                  <c:v>3.0775275013095182E-3</c:v>
                </c:pt>
                <c:pt idx="112">
                  <c:v>1.8334206390779872E-3</c:v>
                </c:pt>
                <c:pt idx="113">
                  <c:v>2.619172341540299E-4</c:v>
                </c:pt>
                <c:pt idx="114">
                  <c:v>2.619172341540299E-4</c:v>
                </c:pt>
                <c:pt idx="115">
                  <c:v>1.9643792561552242E-4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Table!$K$18:$K$135</c:f>
              <c:numCache>
                <c:formatCode>??0.000</c:formatCode>
                <c:ptCount val="118"/>
                <c:pt idx="0">
                  <c:v>2.1185299895864723E-3</c:v>
                </c:pt>
                <c:pt idx="1">
                  <c:v>2.2196780617404891E-3</c:v>
                </c:pt>
                <c:pt idx="2">
                  <c:v>2.5289318412836373E-3</c:v>
                </c:pt>
                <c:pt idx="3">
                  <c:v>2.8121011314057942E-3</c:v>
                </c:pt>
                <c:pt idx="4">
                  <c:v>3.0228263507323721E-3</c:v>
                </c:pt>
                <c:pt idx="5">
                  <c:v>3.3003001856146724E-3</c:v>
                </c:pt>
                <c:pt idx="6">
                  <c:v>3.597366121540155E-3</c:v>
                </c:pt>
                <c:pt idx="7">
                  <c:v>3.9304258771809463E-3</c:v>
                </c:pt>
                <c:pt idx="8">
                  <c:v>4.2877477090569362E-3</c:v>
                </c:pt>
                <c:pt idx="9">
                  <c:v>4.6819752296959408E-3</c:v>
                </c:pt>
                <c:pt idx="10">
                  <c:v>5.1338386375068988E-3</c:v>
                </c:pt>
                <c:pt idx="11">
                  <c:v>5.619759840847241E-3</c:v>
                </c:pt>
                <c:pt idx="12">
                  <c:v>6.1503318233765104E-3</c:v>
                </c:pt>
                <c:pt idx="13">
                  <c:v>6.7154177015727214E-3</c:v>
                </c:pt>
                <c:pt idx="14">
                  <c:v>7.3307355407427714E-3</c:v>
                </c:pt>
                <c:pt idx="15">
                  <c:v>8.0116629044205759E-3</c:v>
                </c:pt>
                <c:pt idx="16">
                  <c:v>8.7610476858397592E-3</c:v>
                </c:pt>
                <c:pt idx="17">
                  <c:v>9.5848128934678534E-3</c:v>
                </c:pt>
                <c:pt idx="18">
                  <c:v>1.0481705825256751E-2</c:v>
                </c:pt>
                <c:pt idx="19">
                  <c:v>1.1464254826597112E-2</c:v>
                </c:pt>
                <c:pt idx="20">
                  <c:v>1.2544763670698567E-2</c:v>
                </c:pt>
                <c:pt idx="21">
                  <c:v>1.3723344974879039E-2</c:v>
                </c:pt>
                <c:pt idx="22">
                  <c:v>1.4984962339832415E-2</c:v>
                </c:pt>
                <c:pt idx="23">
                  <c:v>1.6511981625642397E-2</c:v>
                </c:pt>
                <c:pt idx="24">
                  <c:v>1.7897186560185494E-2</c:v>
                </c:pt>
                <c:pt idx="25">
                  <c:v>1.9702134787333118E-2</c:v>
                </c:pt>
                <c:pt idx="26">
                  <c:v>2.1493869690815237E-2</c:v>
                </c:pt>
                <c:pt idx="27">
                  <c:v>2.3442566637278638E-2</c:v>
                </c:pt>
                <c:pt idx="28">
                  <c:v>2.5658599872647549E-2</c:v>
                </c:pt>
                <c:pt idx="29">
                  <c:v>2.8142195956467404E-2</c:v>
                </c:pt>
                <c:pt idx="30">
                  <c:v>3.0782870675315332E-2</c:v>
                </c:pt>
                <c:pt idx="31">
                  <c:v>3.3693954148483411E-2</c:v>
                </c:pt>
                <c:pt idx="32">
                  <c:v>3.6967601789676431E-2</c:v>
                </c:pt>
                <c:pt idx="33">
                  <c:v>4.0287152249651674E-2</c:v>
                </c:pt>
                <c:pt idx="34">
                  <c:v>4.7324632294543367E-2</c:v>
                </c:pt>
                <c:pt idx="35">
                  <c:v>4.9850906367124213E-2</c:v>
                </c:pt>
                <c:pt idx="36">
                  <c:v>5.7177688377553347E-2</c:v>
                </c:pt>
                <c:pt idx="37">
                  <c:v>6.1440913665634256E-2</c:v>
                </c:pt>
                <c:pt idx="38">
                  <c:v>6.7771819408829995E-2</c:v>
                </c:pt>
                <c:pt idx="39">
                  <c:v>7.4129726810132926E-2</c:v>
                </c:pt>
                <c:pt idx="40">
                  <c:v>7.9858837404220978E-2</c:v>
                </c:pt>
                <c:pt idx="41">
                  <c:v>8.9229409099451457E-2</c:v>
                </c:pt>
                <c:pt idx="42">
                  <c:v>9.7098492517298143E-2</c:v>
                </c:pt>
                <c:pt idx="43">
                  <c:v>0.10669711295639719</c:v>
                </c:pt>
                <c:pt idx="44">
                  <c:v>0.11676996624614663</c:v>
                </c:pt>
                <c:pt idx="45">
                  <c:v>0.12862476998181577</c:v>
                </c:pt>
                <c:pt idx="46">
                  <c:v>0.13982820574994062</c:v>
                </c:pt>
                <c:pt idx="47">
                  <c:v>0.1535642009618956</c:v>
                </c:pt>
                <c:pt idx="48">
                  <c:v>0.16758479736004728</c:v>
                </c:pt>
                <c:pt idx="49">
                  <c:v>0.18362463021787556</c:v>
                </c:pt>
                <c:pt idx="50">
                  <c:v>0.20035741200684165</c:v>
                </c:pt>
                <c:pt idx="51">
                  <c:v>0.22006076836084673</c:v>
                </c:pt>
                <c:pt idx="52">
                  <c:v>0.24133203336143241</c:v>
                </c:pt>
                <c:pt idx="53">
                  <c:v>0.26315437597077523</c:v>
                </c:pt>
                <c:pt idx="54">
                  <c:v>0.28914102611578074</c:v>
                </c:pt>
                <c:pt idx="55">
                  <c:v>0.31617634752665835</c:v>
                </c:pt>
                <c:pt idx="56">
                  <c:v>0.34671884249897705</c:v>
                </c:pt>
                <c:pt idx="57">
                  <c:v>0.37847368277229682</c:v>
                </c:pt>
                <c:pt idx="58">
                  <c:v>0.41424895599554945</c:v>
                </c:pt>
                <c:pt idx="59">
                  <c:v>0.45457806018348884</c:v>
                </c:pt>
                <c:pt idx="60">
                  <c:v>0.49681189684188737</c:v>
                </c:pt>
                <c:pt idx="61">
                  <c:v>0.54372688298005956</c:v>
                </c:pt>
                <c:pt idx="62">
                  <c:v>0.59372057750702323</c:v>
                </c:pt>
                <c:pt idx="63">
                  <c:v>0.65149197908498668</c:v>
                </c:pt>
                <c:pt idx="64">
                  <c:v>0.71203373488583244</c:v>
                </c:pt>
                <c:pt idx="65">
                  <c:v>0.78052804341074411</c:v>
                </c:pt>
                <c:pt idx="66">
                  <c:v>0.85153031045761496</c:v>
                </c:pt>
                <c:pt idx="67">
                  <c:v>0.9334853615705816</c:v>
                </c:pt>
                <c:pt idx="68">
                  <c:v>1.0197209094934685</c:v>
                </c:pt>
                <c:pt idx="69">
                  <c:v>1.1170581401254698</c:v>
                </c:pt>
                <c:pt idx="70">
                  <c:v>1.222667979249233</c:v>
                </c:pt>
                <c:pt idx="71">
                  <c:v>1.3385606433397241</c:v>
                </c:pt>
                <c:pt idx="72">
                  <c:v>1.458887705741889</c:v>
                </c:pt>
                <c:pt idx="73">
                  <c:v>1.5949278146933039</c:v>
                </c:pt>
                <c:pt idx="74">
                  <c:v>1.7485998632984736</c:v>
                </c:pt>
                <c:pt idx="75">
                  <c:v>1.9147885556925131</c:v>
                </c:pt>
                <c:pt idx="76">
                  <c:v>2.0950461347906266</c:v>
                </c:pt>
                <c:pt idx="77">
                  <c:v>2.2892348947862864</c:v>
                </c:pt>
                <c:pt idx="78">
                  <c:v>2.5106895740628059</c:v>
                </c:pt>
                <c:pt idx="79">
                  <c:v>2.7489574200449094</c:v>
                </c:pt>
                <c:pt idx="80">
                  <c:v>2.9972750764886076</c:v>
                </c:pt>
                <c:pt idx="81">
                  <c:v>3.2924189819235989</c:v>
                </c:pt>
                <c:pt idx="82">
                  <c:v>3.5924561919664009</c:v>
                </c:pt>
                <c:pt idx="83">
                  <c:v>3.9298265993601209</c:v>
                </c:pt>
                <c:pt idx="84">
                  <c:v>4.3073725062197825</c:v>
                </c:pt>
                <c:pt idx="85">
                  <c:v>4.7053843450150694</c:v>
                </c:pt>
                <c:pt idx="86">
                  <c:v>5.1513157694207186</c:v>
                </c:pt>
                <c:pt idx="87">
                  <c:v>5.6388424876423668</c:v>
                </c:pt>
                <c:pt idx="88">
                  <c:v>6.1581846740016619</c:v>
                </c:pt>
                <c:pt idx="89">
                  <c:v>6.7309648535383149</c:v>
                </c:pt>
                <c:pt idx="90">
                  <c:v>7.3701382257255306</c:v>
                </c:pt>
                <c:pt idx="91">
                  <c:v>8.0623676779419515</c:v>
                </c:pt>
                <c:pt idx="92">
                  <c:v>8.8262997974280992</c:v>
                </c:pt>
                <c:pt idx="93">
                  <c:v>9.6445463431065459</c:v>
                </c:pt>
                <c:pt idx="94">
                  <c:v>10.562857525369555</c:v>
                </c:pt>
                <c:pt idx="95">
                  <c:v>11.551164636925819</c:v>
                </c:pt>
                <c:pt idx="96">
                  <c:v>12.629646666084559</c:v>
                </c:pt>
                <c:pt idx="97">
                  <c:v>13.826931496821489</c:v>
                </c:pt>
                <c:pt idx="98">
                  <c:v>15.122070209347545</c:v>
                </c:pt>
                <c:pt idx="99">
                  <c:v>16.522403947693462</c:v>
                </c:pt>
                <c:pt idx="100">
                  <c:v>18.049797409179405</c:v>
                </c:pt>
                <c:pt idx="101">
                  <c:v>19.854720304055043</c:v>
                </c:pt>
                <c:pt idx="102">
                  <c:v>21.663657696285508</c:v>
                </c:pt>
                <c:pt idx="103">
                  <c:v>23.747481655786306</c:v>
                </c:pt>
                <c:pt idx="104">
                  <c:v>25.966504226440506</c:v>
                </c:pt>
                <c:pt idx="105">
                  <c:v>28.322244920595995</c:v>
                </c:pt>
                <c:pt idx="106">
                  <c:v>30.972076376025711</c:v>
                </c:pt>
                <c:pt idx="107">
                  <c:v>33.889982370601892</c:v>
                </c:pt>
                <c:pt idx="108">
                  <c:v>37.08559010041435</c:v>
                </c:pt>
                <c:pt idx="109">
                  <c:v>40.698415219733455</c:v>
                </c:pt>
                <c:pt idx="110">
                  <c:v>44.451637853167668</c:v>
                </c:pt>
                <c:pt idx="111">
                  <c:v>48.616477387740581</c:v>
                </c:pt>
                <c:pt idx="112">
                  <c:v>53.172794858012857</c:v>
                </c:pt>
                <c:pt idx="113">
                  <c:v>58.168126579739265</c:v>
                </c:pt>
                <c:pt idx="114">
                  <c:v>63.58662078303341</c:v>
                </c:pt>
                <c:pt idx="115">
                  <c:v>69.561690652039943</c:v>
                </c:pt>
                <c:pt idx="116">
                  <c:v>76.08706819832382</c:v>
                </c:pt>
                <c:pt idx="117">
                  <c:v>82.613612513017699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992832"/>
        <c:axId val="53995392"/>
      </c:scatterChart>
      <c:valAx>
        <c:axId val="5399283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3995392"/>
        <c:crossesAt val="0"/>
        <c:crossBetween val="midCat"/>
        <c:majorUnit val="0.2"/>
        <c:minorUnit val="0.1"/>
      </c:valAx>
      <c:valAx>
        <c:axId val="5399539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3992832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Data'!$D$18:$D$135</c:f>
              <c:numCache>
                <c:formatCode>0.000</c:formatCode>
                <c:ptCount val="118"/>
                <c:pt idx="0">
                  <c:v>0</c:v>
                </c:pt>
                <c:pt idx="1">
                  <c:v>5.1327319919875869E-4</c:v>
                </c:pt>
                <c:pt idx="2">
                  <c:v>1.5398196619589245E-3</c:v>
                </c:pt>
                <c:pt idx="3">
                  <c:v>2.4084357610518218E-3</c:v>
                </c:pt>
                <c:pt idx="4">
                  <c:v>2.7637788862152307E-3</c:v>
                </c:pt>
                <c:pt idx="5">
                  <c:v>2.7637789262560776E-3</c:v>
                </c:pt>
                <c:pt idx="6">
                  <c:v>2.763778966296925E-3</c:v>
                </c:pt>
                <c:pt idx="7">
                  <c:v>7.4622023616555504E-3</c:v>
                </c:pt>
                <c:pt idx="8">
                  <c:v>8.5677142636999461E-3</c:v>
                </c:pt>
                <c:pt idx="9">
                  <c:v>9.7916728765110907E-3</c:v>
                </c:pt>
                <c:pt idx="10">
                  <c:v>1.0620806803044386E-2</c:v>
                </c:pt>
                <c:pt idx="11">
                  <c:v>1.1292010558998358E-2</c:v>
                </c:pt>
                <c:pt idx="12">
                  <c:v>1.2121143520091927E-2</c:v>
                </c:pt>
                <c:pt idx="13">
                  <c:v>1.2634417234191874E-2</c:v>
                </c:pt>
                <c:pt idx="14">
                  <c:v>1.302924150211251E-2</c:v>
                </c:pt>
                <c:pt idx="15">
                  <c:v>1.3384585270902402E-2</c:v>
                </c:pt>
                <c:pt idx="16">
                  <c:v>1.3660963439501447E-2</c:v>
                </c:pt>
                <c:pt idx="17">
                  <c:v>1.3897857778202688E-2</c:v>
                </c:pt>
                <c:pt idx="18">
                  <c:v>1.409527099023737E-2</c:v>
                </c:pt>
                <c:pt idx="19">
                  <c:v>1.4292683413829605E-2</c:v>
                </c:pt>
                <c:pt idx="20">
                  <c:v>1.4450613857950184E-2</c:v>
                </c:pt>
                <c:pt idx="21">
                  <c:v>1.4687509596539031E-2</c:v>
                </c:pt>
                <c:pt idx="22">
                  <c:v>1.4766474014066215E-2</c:v>
                </c:pt>
                <c:pt idx="23">
                  <c:v>1.496388780536473E-2</c:v>
                </c:pt>
                <c:pt idx="24">
                  <c:v>1.5082335344800581E-2</c:v>
                </c:pt>
                <c:pt idx="25">
                  <c:v>1.5279747333944937E-2</c:v>
                </c:pt>
                <c:pt idx="26">
                  <c:v>1.543767734361764E-2</c:v>
                </c:pt>
                <c:pt idx="27">
                  <c:v>1.5556124754328193E-2</c:v>
                </c:pt>
                <c:pt idx="28">
                  <c:v>1.5753536614747255E-2</c:v>
                </c:pt>
                <c:pt idx="29">
                  <c:v>1.5911466495694658E-2</c:v>
                </c:pt>
                <c:pt idx="30">
                  <c:v>1.642474069251447E-2</c:v>
                </c:pt>
                <c:pt idx="31">
                  <c:v>1.6464223013912694E-2</c:v>
                </c:pt>
                <c:pt idx="32">
                  <c:v>1.6661635035238379E-2</c:v>
                </c:pt>
                <c:pt idx="33">
                  <c:v>1.6938012978568156E-2</c:v>
                </c:pt>
                <c:pt idx="34">
                  <c:v>1.6938012978568156E-2</c:v>
                </c:pt>
                <c:pt idx="35">
                  <c:v>1.7002383197728805E-2</c:v>
                </c:pt>
                <c:pt idx="36">
                  <c:v>1.7002383197728805E-2</c:v>
                </c:pt>
                <c:pt idx="37">
                  <c:v>1.7002383197728805E-2</c:v>
                </c:pt>
                <c:pt idx="38">
                  <c:v>1.7002383197728805E-2</c:v>
                </c:pt>
                <c:pt idx="39">
                  <c:v>1.7131123636050103E-2</c:v>
                </c:pt>
                <c:pt idx="40">
                  <c:v>1.732423429353205E-2</c:v>
                </c:pt>
                <c:pt idx="41">
                  <c:v>1.7710455608495945E-2</c:v>
                </c:pt>
                <c:pt idx="42">
                  <c:v>1.7967936485138541E-2</c:v>
                </c:pt>
                <c:pt idx="43">
                  <c:v>1.8354157800102435E-2</c:v>
                </c:pt>
                <c:pt idx="44">
                  <c:v>1.8869119553387624E-2</c:v>
                </c:pt>
                <c:pt idx="45">
                  <c:v>2.0027783498279307E-2</c:v>
                </c:pt>
                <c:pt idx="46">
                  <c:v>2.1572668758134884E-2</c:v>
                </c:pt>
                <c:pt idx="47">
                  <c:v>2.4533698839524738E-2</c:v>
                </c:pt>
                <c:pt idx="48">
                  <c:v>2.9361465276573417E-2</c:v>
                </c:pt>
                <c:pt idx="49">
                  <c:v>3.9274479027313368E-2</c:v>
                </c:pt>
                <c:pt idx="50">
                  <c:v>5.7233770173134448E-2</c:v>
                </c:pt>
                <c:pt idx="51">
                  <c:v>9.1028135232475174E-2</c:v>
                </c:pt>
                <c:pt idx="52">
                  <c:v>0.13982076135624713</c:v>
                </c:pt>
                <c:pt idx="53">
                  <c:v>0.19743210750502801</c:v>
                </c:pt>
                <c:pt idx="54">
                  <c:v>0.25980684987169694</c:v>
                </c:pt>
                <c:pt idx="55">
                  <c:v>0.32025048566354636</c:v>
                </c:pt>
                <c:pt idx="56">
                  <c:v>0.37876301488057634</c:v>
                </c:pt>
                <c:pt idx="57">
                  <c:v>0.41506781848718238</c:v>
                </c:pt>
                <c:pt idx="58">
                  <c:v>0.4413308679047272</c:v>
                </c:pt>
                <c:pt idx="59">
                  <c:v>0.46424666592591823</c:v>
                </c:pt>
                <c:pt idx="60">
                  <c:v>0.48651876175550279</c:v>
                </c:pt>
                <c:pt idx="61">
                  <c:v>0.50724597232523183</c:v>
                </c:pt>
                <c:pt idx="62">
                  <c:v>0.52720074026503294</c:v>
                </c:pt>
                <c:pt idx="63">
                  <c:v>0.54638306557490635</c:v>
                </c:pt>
                <c:pt idx="64">
                  <c:v>0.56466420781653071</c:v>
                </c:pt>
                <c:pt idx="65">
                  <c:v>0.58249475852403054</c:v>
                </c:pt>
                <c:pt idx="66">
                  <c:v>0.59910227506747793</c:v>
                </c:pt>
                <c:pt idx="67">
                  <c:v>0.61551668095344336</c:v>
                </c:pt>
                <c:pt idx="68">
                  <c:v>0.63167360596276634</c:v>
                </c:pt>
                <c:pt idx="69">
                  <c:v>0.64789490119124993</c:v>
                </c:pt>
                <c:pt idx="70">
                  <c:v>0.66257131115987777</c:v>
                </c:pt>
                <c:pt idx="71">
                  <c:v>0.67724772112850584</c:v>
                </c:pt>
                <c:pt idx="72">
                  <c:v>0.69057235649476023</c:v>
                </c:pt>
                <c:pt idx="73">
                  <c:v>0.70466943449094233</c:v>
                </c:pt>
                <c:pt idx="74">
                  <c:v>0.71812281029551794</c:v>
                </c:pt>
                <c:pt idx="75">
                  <c:v>0.73138307544261172</c:v>
                </c:pt>
                <c:pt idx="76">
                  <c:v>0.74374215752145634</c:v>
                </c:pt>
                <c:pt idx="77">
                  <c:v>0.75577938850449766</c:v>
                </c:pt>
                <c:pt idx="78">
                  <c:v>0.76800973014502105</c:v>
                </c:pt>
                <c:pt idx="79">
                  <c:v>0.77927451849813445</c:v>
                </c:pt>
                <c:pt idx="80">
                  <c:v>0.79002434509796304</c:v>
                </c:pt>
                <c:pt idx="81">
                  <c:v>0.80135350367023717</c:v>
                </c:pt>
                <c:pt idx="82">
                  <c:v>0.81171710895510163</c:v>
                </c:pt>
                <c:pt idx="83">
                  <c:v>0.82156575248668096</c:v>
                </c:pt>
                <c:pt idx="84">
                  <c:v>0.83154313645658162</c:v>
                </c:pt>
                <c:pt idx="85">
                  <c:v>0.84171363108396413</c:v>
                </c:pt>
                <c:pt idx="86">
                  <c:v>0.8513691639580615</c:v>
                </c:pt>
                <c:pt idx="87">
                  <c:v>0.8607672159555162</c:v>
                </c:pt>
                <c:pt idx="88">
                  <c:v>0.87048711904877429</c:v>
                </c:pt>
                <c:pt idx="89">
                  <c:v>0.87962769016958642</c:v>
                </c:pt>
                <c:pt idx="90">
                  <c:v>0.88870389107123793</c:v>
                </c:pt>
                <c:pt idx="91">
                  <c:v>0.89752261109624687</c:v>
                </c:pt>
                <c:pt idx="92">
                  <c:v>0.90621259068293436</c:v>
                </c:pt>
                <c:pt idx="93">
                  <c:v>0.91445197873549755</c:v>
                </c:pt>
                <c:pt idx="94">
                  <c:v>0.92269136678806063</c:v>
                </c:pt>
                <c:pt idx="95">
                  <c:v>0.93022268242985662</c:v>
                </c:pt>
                <c:pt idx="96">
                  <c:v>0.93756088741417043</c:v>
                </c:pt>
                <c:pt idx="97">
                  <c:v>0.9446416115218419</c:v>
                </c:pt>
                <c:pt idx="98">
                  <c:v>0.95107863343790688</c:v>
                </c:pt>
                <c:pt idx="99">
                  <c:v>0.95693632338152579</c:v>
                </c:pt>
                <c:pt idx="100">
                  <c:v>0.96215031113353844</c:v>
                </c:pt>
                <c:pt idx="101">
                  <c:v>0.96742866910471159</c:v>
                </c:pt>
                <c:pt idx="102">
                  <c:v>0.97180584400763581</c:v>
                </c:pt>
                <c:pt idx="103">
                  <c:v>0.97644049978720249</c:v>
                </c:pt>
                <c:pt idx="104">
                  <c:v>0.98062456403264475</c:v>
                </c:pt>
                <c:pt idx="105">
                  <c:v>0.98384307499067714</c:v>
                </c:pt>
                <c:pt idx="106">
                  <c:v>0.986610994414585</c:v>
                </c:pt>
                <c:pt idx="107">
                  <c:v>0.98899269252352906</c:v>
                </c:pt>
                <c:pt idx="108">
                  <c:v>0.99131002041331251</c:v>
                </c:pt>
                <c:pt idx="109">
                  <c:v>0.99401356961805976</c:v>
                </c:pt>
                <c:pt idx="110">
                  <c:v>0.99549408465875466</c:v>
                </c:pt>
                <c:pt idx="111">
                  <c:v>0.99697459969944957</c:v>
                </c:pt>
                <c:pt idx="112">
                  <c:v>0.99819763386350191</c:v>
                </c:pt>
                <c:pt idx="113">
                  <c:v>0.99974251912335743</c:v>
                </c:pt>
                <c:pt idx="114">
                  <c:v>0.99974251912335743</c:v>
                </c:pt>
                <c:pt idx="115">
                  <c:v>0.99980688934251805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Table!$B$18:$B$135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6.5479308538501837E-5</c:v>
                </c:pt>
                <c:pt idx="36">
                  <c:v>6.5479308538501837E-5</c:v>
                </c:pt>
                <c:pt idx="37">
                  <c:v>6.5479308538501837E-5</c:v>
                </c:pt>
                <c:pt idx="38">
                  <c:v>6.5479308538501837E-5</c:v>
                </c:pt>
                <c:pt idx="39">
                  <c:v>1.9643792561550551E-4</c:v>
                </c:pt>
                <c:pt idx="40">
                  <c:v>3.9287585123101102E-4</c:v>
                </c:pt>
                <c:pt idx="41">
                  <c:v>7.8575170246202204E-4</c:v>
                </c:pt>
                <c:pt idx="42">
                  <c:v>1.0476689366160294E-3</c:v>
                </c:pt>
                <c:pt idx="43">
                  <c:v>1.4405447878470406E-3</c:v>
                </c:pt>
                <c:pt idx="44">
                  <c:v>1.9643792561550551E-3</c:v>
                </c:pt>
                <c:pt idx="45">
                  <c:v>3.1430068098480882E-3</c:v>
                </c:pt>
                <c:pt idx="46">
                  <c:v>4.7145102147721323E-3</c:v>
                </c:pt>
                <c:pt idx="47">
                  <c:v>7.7265584075432167E-3</c:v>
                </c:pt>
                <c:pt idx="48">
                  <c:v>1.2637506547930855E-2</c:v>
                </c:pt>
                <c:pt idx="49">
                  <c:v>2.272132006286014E-2</c:v>
                </c:pt>
                <c:pt idx="50">
                  <c:v>4.0990047145102154E-2</c:v>
                </c:pt>
                <c:pt idx="51">
                  <c:v>7.5366684127815609E-2</c:v>
                </c:pt>
                <c:pt idx="52">
                  <c:v>0.125</c:v>
                </c:pt>
                <c:pt idx="53">
                  <c:v>0.18360398114195914</c:v>
                </c:pt>
                <c:pt idx="54">
                  <c:v>0.24705343111576744</c:v>
                </c:pt>
                <c:pt idx="55">
                  <c:v>0.30853850183342069</c:v>
                </c:pt>
                <c:pt idx="56">
                  <c:v>0.36805919329491887</c:v>
                </c:pt>
                <c:pt idx="57">
                  <c:v>0.40498952331063393</c:v>
                </c:pt>
                <c:pt idx="58">
                  <c:v>0.43170508119434264</c:v>
                </c:pt>
                <c:pt idx="59">
                  <c:v>0.45501571503404925</c:v>
                </c:pt>
                <c:pt idx="60">
                  <c:v>0.47767155578837095</c:v>
                </c:pt>
                <c:pt idx="61">
                  <c:v>0.49875589313776852</c:v>
                </c:pt>
                <c:pt idx="62">
                  <c:v>0.51905447878470401</c:v>
                </c:pt>
                <c:pt idx="63">
                  <c:v>0.53856731272917757</c:v>
                </c:pt>
                <c:pt idx="64">
                  <c:v>0.55716343635411214</c:v>
                </c:pt>
                <c:pt idx="65">
                  <c:v>0.57530120481927716</c:v>
                </c:pt>
                <c:pt idx="66">
                  <c:v>0.59219486642221064</c:v>
                </c:pt>
                <c:pt idx="67">
                  <c:v>0.6088920900995286</c:v>
                </c:pt>
                <c:pt idx="68">
                  <c:v>0.62532739654269254</c:v>
                </c:pt>
                <c:pt idx="69">
                  <c:v>0.64182818229439498</c:v>
                </c:pt>
                <c:pt idx="70">
                  <c:v>0.65675746464117335</c:v>
                </c:pt>
                <c:pt idx="71">
                  <c:v>0.67168674698795183</c:v>
                </c:pt>
                <c:pt idx="72">
                  <c:v>0.68524096385542177</c:v>
                </c:pt>
                <c:pt idx="73">
                  <c:v>0.69958093242535369</c:v>
                </c:pt>
                <c:pt idx="74">
                  <c:v>0.71326610790990053</c:v>
                </c:pt>
                <c:pt idx="75">
                  <c:v>0.72675484546883196</c:v>
                </c:pt>
                <c:pt idx="76">
                  <c:v>0.73932687270822428</c:v>
                </c:pt>
                <c:pt idx="77">
                  <c:v>0.75157150340492407</c:v>
                </c:pt>
                <c:pt idx="78">
                  <c:v>0.76401257202723949</c:v>
                </c:pt>
                <c:pt idx="79">
                  <c:v>0.77547145102147719</c:v>
                </c:pt>
                <c:pt idx="80">
                  <c:v>0.78640649554740716</c:v>
                </c:pt>
                <c:pt idx="81">
                  <c:v>0.79793085385018336</c:v>
                </c:pt>
                <c:pt idx="82">
                  <c:v>0.80847302252488218</c:v>
                </c:pt>
                <c:pt idx="83">
                  <c:v>0.81849135673127293</c:v>
                </c:pt>
                <c:pt idx="84">
                  <c:v>0.82864064955474082</c:v>
                </c:pt>
                <c:pt idx="85">
                  <c:v>0.83898638030382411</c:v>
                </c:pt>
                <c:pt idx="86">
                  <c:v>0.84880827658459934</c:v>
                </c:pt>
                <c:pt idx="87">
                  <c:v>0.85836825563122054</c:v>
                </c:pt>
                <c:pt idx="88">
                  <c:v>0.8682556312205344</c:v>
                </c:pt>
                <c:pt idx="89">
                  <c:v>0.87755369303300168</c:v>
                </c:pt>
                <c:pt idx="90">
                  <c:v>0.88678627553693046</c:v>
                </c:pt>
                <c:pt idx="91">
                  <c:v>0.8957569408067052</c:v>
                </c:pt>
                <c:pt idx="92">
                  <c:v>0.90459664745940283</c:v>
                </c:pt>
                <c:pt idx="93">
                  <c:v>0.91297799895233123</c:v>
                </c:pt>
                <c:pt idx="94">
                  <c:v>0.92135935044525941</c:v>
                </c:pt>
                <c:pt idx="95">
                  <c:v>0.92902042954426411</c:v>
                </c:pt>
                <c:pt idx="96">
                  <c:v>0.93648507071765319</c:v>
                </c:pt>
                <c:pt idx="97">
                  <c:v>0.94368779465688857</c:v>
                </c:pt>
                <c:pt idx="98">
                  <c:v>0.95023572551073865</c:v>
                </c:pt>
                <c:pt idx="99">
                  <c:v>0.95619434258774227</c:v>
                </c:pt>
                <c:pt idx="100">
                  <c:v>0.96149816657936094</c:v>
                </c:pt>
                <c:pt idx="101">
                  <c:v>0.9668674698795181</c:v>
                </c:pt>
                <c:pt idx="102">
                  <c:v>0.97132006286013628</c:v>
                </c:pt>
                <c:pt idx="103">
                  <c:v>0.97603457307490837</c:v>
                </c:pt>
                <c:pt idx="104">
                  <c:v>0.98029072812991103</c:v>
                </c:pt>
                <c:pt idx="105">
                  <c:v>0.98356469355683607</c:v>
                </c:pt>
                <c:pt idx="106">
                  <c:v>0.98638030382399167</c:v>
                </c:pt>
                <c:pt idx="107">
                  <c:v>0.98880303823991622</c:v>
                </c:pt>
                <c:pt idx="108">
                  <c:v>0.99116029334730238</c:v>
                </c:pt>
                <c:pt idx="109">
                  <c:v>0.99391042430591947</c:v>
                </c:pt>
                <c:pt idx="110">
                  <c:v>0.99541644840230492</c:v>
                </c:pt>
                <c:pt idx="111">
                  <c:v>0.99692247249869048</c:v>
                </c:pt>
                <c:pt idx="112">
                  <c:v>0.99816657936092201</c:v>
                </c:pt>
                <c:pt idx="113">
                  <c:v>0.99973808276584597</c:v>
                </c:pt>
                <c:pt idx="114">
                  <c:v>0.99973808276584597</c:v>
                </c:pt>
                <c:pt idx="115">
                  <c:v>0.99980356207438448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48640"/>
        <c:axId val="54067584"/>
      </c:scatterChart>
      <c:valAx>
        <c:axId val="5404864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4067584"/>
        <c:crossesAt val="1.0000000000000041E-3"/>
        <c:crossBetween val="midCat"/>
        <c:majorUnit val="0.2"/>
        <c:minorUnit val="0.1"/>
      </c:valAx>
      <c:valAx>
        <c:axId val="54067584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4048640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xVal>
          <c:yVal>
            <c:numRef>
              <c:f>Table!$S$18:$S$135</c:f>
              <c:numCache>
                <c:formatCode>????0.000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1.0319917440660472E-3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2.0639834881320943E-3</c:v>
                </c:pt>
                <c:pt idx="40">
                  <c:v>3.0959752321981413E-3</c:v>
                </c:pt>
                <c:pt idx="41">
                  <c:v>6.1919504643962826E-3</c:v>
                </c:pt>
                <c:pt idx="42">
                  <c:v>4.1279669762641887E-3</c:v>
                </c:pt>
                <c:pt idx="43">
                  <c:v>6.1919504643962861E-3</c:v>
                </c:pt>
                <c:pt idx="44">
                  <c:v>8.2559339525283739E-3</c:v>
                </c:pt>
                <c:pt idx="45">
                  <c:v>1.8575851393188847E-2</c:v>
                </c:pt>
                <c:pt idx="46">
                  <c:v>2.476780185758513E-2</c:v>
                </c:pt>
                <c:pt idx="47">
                  <c:v>4.7471620227038165E-2</c:v>
                </c:pt>
                <c:pt idx="48">
                  <c:v>7.7399380804953538E-2</c:v>
                </c:pt>
                <c:pt idx="49">
                  <c:v>0.1589267285861713</c:v>
                </c:pt>
                <c:pt idx="50">
                  <c:v>0.28792569659442718</c:v>
                </c:pt>
                <c:pt idx="51">
                  <c:v>0.54179566563467452</c:v>
                </c:pt>
                <c:pt idx="52">
                  <c:v>0.78224974200206365</c:v>
                </c:pt>
                <c:pt idx="53">
                  <c:v>0.92363261093911209</c:v>
                </c:pt>
                <c:pt idx="54">
                  <c:v>1</c:v>
                </c:pt>
                <c:pt idx="55">
                  <c:v>0.96904024767801855</c:v>
                </c:pt>
                <c:pt idx="56">
                  <c:v>0.9380804953560371</c:v>
                </c:pt>
                <c:pt idx="57">
                  <c:v>0.58204334365325083</c:v>
                </c:pt>
                <c:pt idx="58">
                  <c:v>0.42105263157894673</c:v>
                </c:pt>
                <c:pt idx="59">
                  <c:v>0.36738906088751205</c:v>
                </c:pt>
                <c:pt idx="60">
                  <c:v>0.35706914344685331</c:v>
                </c:pt>
                <c:pt idx="61">
                  <c:v>0.33230134158926689</c:v>
                </c:pt>
                <c:pt idx="62">
                  <c:v>0.31991744066047328</c:v>
                </c:pt>
                <c:pt idx="63">
                  <c:v>0.30753353973168229</c:v>
                </c:pt>
                <c:pt idx="64">
                  <c:v>0.29308565531475811</c:v>
                </c:pt>
                <c:pt idx="65">
                  <c:v>0.28586171310629516</c:v>
                </c:pt>
                <c:pt idx="66">
                  <c:v>0.26625386996904032</c:v>
                </c:pt>
                <c:pt idx="67">
                  <c:v>0.26315789473684192</c:v>
                </c:pt>
                <c:pt idx="68">
                  <c:v>0.25902992776057737</c:v>
                </c:pt>
                <c:pt idx="69">
                  <c:v>0.26006191950464352</c:v>
                </c:pt>
                <c:pt idx="70">
                  <c:v>0.23529411764705799</c:v>
                </c:pt>
                <c:pt idx="71">
                  <c:v>0.23529411764705974</c:v>
                </c:pt>
                <c:pt idx="72">
                  <c:v>0.21362229102167266</c:v>
                </c:pt>
                <c:pt idx="73">
                  <c:v>0.22600619195046454</c:v>
                </c:pt>
                <c:pt idx="74">
                  <c:v>0.21568627450980316</c:v>
                </c:pt>
                <c:pt idx="75">
                  <c:v>0.2125902992776065</c:v>
                </c:pt>
                <c:pt idx="76">
                  <c:v>0.1981424148606806</c:v>
                </c:pt>
                <c:pt idx="77">
                  <c:v>0.19298245614034992</c:v>
                </c:pt>
                <c:pt idx="78">
                  <c:v>0.19607843137255007</c:v>
                </c:pt>
                <c:pt idx="79">
                  <c:v>0.18059855521155629</c:v>
                </c:pt>
                <c:pt idx="80">
                  <c:v>0.17234262125903246</c:v>
                </c:pt>
                <c:pt idx="81">
                  <c:v>0.18163054695562242</c:v>
                </c:pt>
                <c:pt idx="82">
                  <c:v>0.16615067079463389</c:v>
                </c:pt>
                <c:pt idx="83">
                  <c:v>0.15789473684210481</c:v>
                </c:pt>
                <c:pt idx="84">
                  <c:v>0.15995872033023883</c:v>
                </c:pt>
                <c:pt idx="85">
                  <c:v>0.16305469556243549</c:v>
                </c:pt>
                <c:pt idx="86">
                  <c:v>0.15479876160990638</c:v>
                </c:pt>
                <c:pt idx="87">
                  <c:v>0.15067079463364186</c:v>
                </c:pt>
                <c:pt idx="88">
                  <c:v>0.15583075335397428</c:v>
                </c:pt>
                <c:pt idx="89">
                  <c:v>0.14654282765737905</c:v>
                </c:pt>
                <c:pt idx="90">
                  <c:v>0.14551083591331293</c:v>
                </c:pt>
                <c:pt idx="91">
                  <c:v>0.14138286893704838</c:v>
                </c:pt>
                <c:pt idx="92">
                  <c:v>0.13931888544891435</c:v>
                </c:pt>
                <c:pt idx="93">
                  <c:v>0.13209494324045665</c:v>
                </c:pt>
                <c:pt idx="94">
                  <c:v>0.13209494324045315</c:v>
                </c:pt>
                <c:pt idx="95">
                  <c:v>0.12074303405572741</c:v>
                </c:pt>
                <c:pt idx="96">
                  <c:v>0.11764705882352725</c:v>
                </c:pt>
                <c:pt idx="97">
                  <c:v>0.11351909184726795</c:v>
                </c:pt>
                <c:pt idx="98">
                  <c:v>0.1031991744066031</c:v>
                </c:pt>
                <c:pt idx="99">
                  <c:v>9.3911248710009623E-2</c:v>
                </c:pt>
                <c:pt idx="100">
                  <c:v>8.3591331269350019E-2</c:v>
                </c:pt>
                <c:pt idx="101">
                  <c:v>8.4623323013416143E-2</c:v>
                </c:pt>
                <c:pt idx="102">
                  <c:v>7.0175438596492001E-2</c:v>
                </c:pt>
                <c:pt idx="103">
                  <c:v>7.4303405572754791E-2</c:v>
                </c:pt>
                <c:pt idx="104">
                  <c:v>6.7079463364293587E-2</c:v>
                </c:pt>
                <c:pt idx="105">
                  <c:v>5.1599587203301552E-2</c:v>
                </c:pt>
                <c:pt idx="106">
                  <c:v>4.4375644994840348E-2</c:v>
                </c:pt>
                <c:pt idx="107">
                  <c:v>3.8183694530443534E-2</c:v>
                </c:pt>
                <c:pt idx="108">
                  <c:v>3.7151702786379144E-2</c:v>
                </c:pt>
                <c:pt idx="109">
                  <c:v>4.334365325077421E-2</c:v>
                </c:pt>
                <c:pt idx="110">
                  <c:v>2.3735810113517629E-2</c:v>
                </c:pt>
                <c:pt idx="111">
                  <c:v>2.3735810113519377E-2</c:v>
                </c:pt>
                <c:pt idx="112">
                  <c:v>1.9607843137254832E-2</c:v>
                </c:pt>
                <c:pt idx="113">
                  <c:v>2.4767801857583763E-2</c:v>
                </c:pt>
                <c:pt idx="114">
                  <c:v>0</c:v>
                </c:pt>
                <c:pt idx="115">
                  <c:v>1.0319917440661359E-3</c:v>
                </c:pt>
                <c:pt idx="116">
                  <c:v>3.095975232198408E-3</c:v>
                </c:pt>
                <c:pt idx="1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083584"/>
        <c:axId val="54085888"/>
      </c:scatterChart>
      <c:valAx>
        <c:axId val="5408358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54085888"/>
        <c:crosses val="autoZero"/>
        <c:crossBetween val="midCat"/>
      </c:valAx>
      <c:valAx>
        <c:axId val="54085888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54083584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xVal>
          <c:yVal>
            <c:numRef>
              <c:f>'Raw Data'!$E$18:$E$135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8.5287067813755911E-5</c:v>
                </c:pt>
                <c:pt idx="40">
                  <c:v>2.8174683196311345E-4</c:v>
                </c:pt>
                <c:pt idx="41">
                  <c:v>6.7466636026183087E-4</c:v>
                </c:pt>
                <c:pt idx="42">
                  <c:v>9.3661271246097658E-4</c:v>
                </c:pt>
                <c:pt idx="43">
                  <c:v>1.3295322407596939E-3</c:v>
                </c:pt>
                <c:pt idx="44">
                  <c:v>1.8534249451579831E-3</c:v>
                </c:pt>
                <c:pt idx="45">
                  <c:v>3.0321835300541351E-3</c:v>
                </c:pt>
                <c:pt idx="46">
                  <c:v>4.6038616432490052E-3</c:v>
                </c:pt>
                <c:pt idx="47">
                  <c:v>7.6162446935391726E-3</c:v>
                </c:pt>
                <c:pt idx="48">
                  <c:v>1.2527738797273142E-2</c:v>
                </c:pt>
                <c:pt idx="49">
                  <c:v>2.2612673356940227E-2</c:v>
                </c:pt>
                <c:pt idx="50">
                  <c:v>4.0883431422830588E-2</c:v>
                </c:pt>
                <c:pt idx="51">
                  <c:v>7.5263890148968365E-2</c:v>
                </c:pt>
                <c:pt idx="52">
                  <c:v>0.12490272389070635</c:v>
                </c:pt>
                <c:pt idx="53">
                  <c:v>0.18351322019526503</c:v>
                </c:pt>
                <c:pt idx="54">
                  <c:v>0.24696972401550793</c:v>
                </c:pt>
                <c:pt idx="55">
                  <c:v>0.30846163019425721</c:v>
                </c:pt>
                <c:pt idx="56">
                  <c:v>0.36798893873151295</c:v>
                </c:pt>
                <c:pt idx="57">
                  <c:v>0.40492337439159237</c:v>
                </c:pt>
                <c:pt idx="58">
                  <c:v>0.43164190231590516</c:v>
                </c:pt>
                <c:pt idx="59">
                  <c:v>0.45495512766162899</c:v>
                </c:pt>
                <c:pt idx="60">
                  <c:v>0.47761348712685509</c:v>
                </c:pt>
                <c:pt idx="61">
                  <c:v>0.49870016847888626</c:v>
                </c:pt>
                <c:pt idx="62">
                  <c:v>0.51900101077431993</c:v>
                </c:pt>
                <c:pt idx="63">
                  <c:v>0.5385160140131563</c:v>
                </c:pt>
                <c:pt idx="64">
                  <c:v>0.55711420501929554</c:v>
                </c:pt>
                <c:pt idx="65">
                  <c:v>0.57525398990908638</c:v>
                </c:pt>
                <c:pt idx="66">
                  <c:v>0.59214952962593126</c:v>
                </c:pt>
                <c:pt idx="67">
                  <c:v>0.60884860957862674</c:v>
                </c:pt>
                <c:pt idx="68">
                  <c:v>0.625285743179123</c:v>
                </c:pt>
                <c:pt idx="69">
                  <c:v>0.6417883633676692</c:v>
                </c:pt>
                <c:pt idx="70">
                  <c:v>0.65671930544302048</c:v>
                </c:pt>
                <c:pt idx="71">
                  <c:v>0.67165024751837188</c:v>
                </c:pt>
                <c:pt idx="72">
                  <c:v>0.68520597124467753</c:v>
                </c:pt>
                <c:pt idx="73">
                  <c:v>0.69954753402758074</c:v>
                </c:pt>
                <c:pt idx="74">
                  <c:v>0.71323423092998606</c:v>
                </c:pt>
                <c:pt idx="75">
                  <c:v>0.72672446806824209</c:v>
                </c:pt>
                <c:pt idx="76">
                  <c:v>0.739297892973801</c:v>
                </c:pt>
                <c:pt idx="77">
                  <c:v>0.75154388493911095</c:v>
                </c:pt>
                <c:pt idx="78">
                  <c:v>0.76398633666857041</c:v>
                </c:pt>
                <c:pt idx="79">
                  <c:v>0.7754464895772829</c:v>
                </c:pt>
                <c:pt idx="80">
                  <c:v>0.78638274978159739</c:v>
                </c:pt>
                <c:pt idx="81">
                  <c:v>0.79790838927835961</c:v>
                </c:pt>
                <c:pt idx="82">
                  <c:v>0.8084517299543752</c:v>
                </c:pt>
                <c:pt idx="83">
                  <c:v>0.81847117792599255</c:v>
                </c:pt>
                <c:pt idx="84">
                  <c:v>0.82862159907370947</c:v>
                </c:pt>
                <c:pt idx="85">
                  <c:v>0.83896847998557578</c:v>
                </c:pt>
                <c:pt idx="86">
                  <c:v>0.84879146819304363</c:v>
                </c:pt>
                <c:pt idx="87">
                  <c:v>0.85835251004831237</c:v>
                </c:pt>
                <c:pt idx="88">
                  <c:v>0.86824098484383017</c:v>
                </c:pt>
                <c:pt idx="89">
                  <c:v>0.87754008034689979</c:v>
                </c:pt>
                <c:pt idx="90">
                  <c:v>0.88677368926191968</c:v>
                </c:pt>
                <c:pt idx="91">
                  <c:v>0.89574535182474047</c:v>
                </c:pt>
                <c:pt idx="92">
                  <c:v>0.90458604121146147</c:v>
                </c:pt>
                <c:pt idx="93">
                  <c:v>0.91296832448183418</c:v>
                </c:pt>
                <c:pt idx="94">
                  <c:v>0.92135060775220678</c:v>
                </c:pt>
                <c:pt idx="95">
                  <c:v>0.92901253855403176</c:v>
                </c:pt>
                <c:pt idx="96">
                  <c:v>0.93647800959170735</c:v>
                </c:pt>
                <c:pt idx="97">
                  <c:v>0.94368153427718393</c:v>
                </c:pt>
                <c:pt idx="98">
                  <c:v>0.9502301930821625</c:v>
                </c:pt>
                <c:pt idx="99">
                  <c:v>0.956189472594693</c:v>
                </c:pt>
                <c:pt idx="100">
                  <c:v>0.96149388622672571</c:v>
                </c:pt>
                <c:pt idx="101">
                  <c:v>0.96686378644680815</c:v>
                </c:pt>
                <c:pt idx="102">
                  <c:v>0.97131687443419368</c:v>
                </c:pt>
                <c:pt idx="103">
                  <c:v>0.97603190877377821</c:v>
                </c:pt>
                <c:pt idx="104">
                  <c:v>0.98028853699701446</c:v>
                </c:pt>
                <c:pt idx="105">
                  <c:v>0.98356286639950374</c:v>
                </c:pt>
                <c:pt idx="106">
                  <c:v>0.98637878968564452</c:v>
                </c:pt>
                <c:pt idx="107">
                  <c:v>0.98880179344348662</c:v>
                </c:pt>
                <c:pt idx="108">
                  <c:v>0.991159310613279</c:v>
                </c:pt>
                <c:pt idx="109">
                  <c:v>0.99390974731136994</c:v>
                </c:pt>
                <c:pt idx="110">
                  <c:v>0.99541593883651502</c:v>
                </c:pt>
                <c:pt idx="111">
                  <c:v>0.99692213036166011</c:v>
                </c:pt>
                <c:pt idx="112">
                  <c:v>0.99816637553460608</c:v>
                </c:pt>
                <c:pt idx="113">
                  <c:v>0.99973805364780088</c:v>
                </c:pt>
                <c:pt idx="114">
                  <c:v>0.99973805364780088</c:v>
                </c:pt>
                <c:pt idx="115">
                  <c:v>0.99980354023585061</c:v>
                </c:pt>
                <c:pt idx="116">
                  <c:v>1</c:v>
                </c:pt>
                <c:pt idx="117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14560"/>
        <c:axId val="54199040"/>
      </c:scatterChart>
      <c:valAx>
        <c:axId val="5411456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54199040"/>
        <c:crosses val="autoZero"/>
        <c:crossBetween val="midCat"/>
      </c:valAx>
      <c:valAx>
        <c:axId val="5419904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54114560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xVal>
          <c:yVal>
            <c:numRef>
              <c:f>Table!$J$18:$J$135</c:f>
              <c:numCache>
                <c:formatCode>???0.000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2.1900344088190953E-3</c:v>
                </c:pt>
                <c:pt idx="40">
                  <c:v>6.0765919223401644E-3</c:v>
                </c:pt>
                <c:pt idx="41">
                  <c:v>8.1543894227342276E-3</c:v>
                </c:pt>
                <c:pt idx="42">
                  <c:v>7.1366334713933704E-3</c:v>
                </c:pt>
                <c:pt idx="43">
                  <c:v>9.5974057681337197E-3</c:v>
                </c:pt>
                <c:pt idx="44">
                  <c:v>1.3371948562983337E-2</c:v>
                </c:pt>
                <c:pt idx="45">
                  <c:v>2.8070053868667413E-2</c:v>
                </c:pt>
                <c:pt idx="46">
                  <c:v>4.3332522282191165E-2</c:v>
                </c:pt>
                <c:pt idx="47">
                  <c:v>7.4023056577697227E-2</c:v>
                </c:pt>
                <c:pt idx="48">
                  <c:v>0.12943843581409242</c:v>
                </c:pt>
                <c:pt idx="49">
                  <c:v>0.25405215563584238</c:v>
                </c:pt>
                <c:pt idx="50">
                  <c:v>0.4824028870762721</c:v>
                </c:pt>
                <c:pt idx="51">
                  <c:v>0.84395709252186657</c:v>
                </c:pt>
                <c:pt idx="52">
                  <c:v>1.2387303801430036</c:v>
                </c:pt>
                <c:pt idx="53">
                  <c:v>1.5589712260995841</c:v>
                </c:pt>
                <c:pt idx="54">
                  <c:v>1.5515370801536179</c:v>
                </c:pt>
                <c:pt idx="55">
                  <c:v>1.5840402979348422</c:v>
                </c:pt>
                <c:pt idx="56">
                  <c:v>1.4863965873216551</c:v>
                </c:pt>
                <c:pt idx="57">
                  <c:v>0.97047140595672821</c:v>
                </c:pt>
                <c:pt idx="58">
                  <c:v>0.68114789838704903</c:v>
                </c:pt>
                <c:pt idx="59">
                  <c:v>0.57781736768232173</c:v>
                </c:pt>
                <c:pt idx="60">
                  <c:v>0.58725491612083214</c:v>
                </c:pt>
                <c:pt idx="61">
                  <c:v>0.53807902241616057</c:v>
                </c:pt>
                <c:pt idx="62">
                  <c:v>0.53141764316786078</c:v>
                </c:pt>
                <c:pt idx="63">
                  <c:v>0.48391937874340668</c:v>
                </c:pt>
                <c:pt idx="64">
                  <c:v>0.48192458054992288</c:v>
                </c:pt>
                <c:pt idx="65">
                  <c:v>0.45476864382592941</c:v>
                </c:pt>
                <c:pt idx="66">
                  <c:v>0.44683482553331394</c:v>
                </c:pt>
                <c:pt idx="67">
                  <c:v>0.41844569481416266</c:v>
                </c:pt>
                <c:pt idx="68">
                  <c:v>0.42834246709483148</c:v>
                </c:pt>
                <c:pt idx="69">
                  <c:v>0.41679121528048529</c:v>
                </c:pt>
                <c:pt idx="70">
                  <c:v>0.38057332067272914</c:v>
                </c:pt>
                <c:pt idx="71">
                  <c:v>0.37963709414866004</c:v>
                </c:pt>
                <c:pt idx="72">
                  <c:v>0.36260944798372241</c:v>
                </c:pt>
                <c:pt idx="73">
                  <c:v>0.37039956423880005</c:v>
                </c:pt>
                <c:pt idx="74">
                  <c:v>0.3426007429191949</c:v>
                </c:pt>
                <c:pt idx="75">
                  <c:v>0.34212797601384493</c:v>
                </c:pt>
                <c:pt idx="76">
                  <c:v>0.32179509163332765</c:v>
                </c:pt>
                <c:pt idx="77">
                  <c:v>0.31810443190265258</c:v>
                </c:pt>
                <c:pt idx="78">
                  <c:v>0.3102649835049775</c:v>
                </c:pt>
                <c:pt idx="79">
                  <c:v>0.29105154847926329</c:v>
                </c:pt>
                <c:pt idx="80">
                  <c:v>0.29117867190122598</c:v>
                </c:pt>
                <c:pt idx="81">
                  <c:v>0.28257084840855129</c:v>
                </c:pt>
                <c:pt idx="82">
                  <c:v>0.27836185954000209</c:v>
                </c:pt>
                <c:pt idx="83">
                  <c:v>0.25702816347624358</c:v>
                </c:pt>
                <c:pt idx="84">
                  <c:v>0.25478576264718839</c:v>
                </c:pt>
                <c:pt idx="85">
                  <c:v>0.26957167080845246</c:v>
                </c:pt>
                <c:pt idx="86">
                  <c:v>0.24980217492712789</c:v>
                </c:pt>
                <c:pt idx="87">
                  <c:v>0.24345825882567781</c:v>
                </c:pt>
                <c:pt idx="88">
                  <c:v>0.25843610434646935</c:v>
                </c:pt>
                <c:pt idx="89">
                  <c:v>0.2407556857913252</c:v>
                </c:pt>
                <c:pt idx="90">
                  <c:v>0.23436560770927323</c:v>
                </c:pt>
                <c:pt idx="91">
                  <c:v>0.23011953180734074</c:v>
                </c:pt>
                <c:pt idx="92">
                  <c:v>0.22486195332686135</c:v>
                </c:pt>
                <c:pt idx="93">
                  <c:v>0.21770394720961386</c:v>
                </c:pt>
                <c:pt idx="94">
                  <c:v>0.21221175701091988</c:v>
                </c:pt>
                <c:pt idx="95">
                  <c:v>0.19724697236936298</c:v>
                </c:pt>
                <c:pt idx="96">
                  <c:v>0.19258064845528058</c:v>
                </c:pt>
                <c:pt idx="97">
                  <c:v>0.183134511449006</c:v>
                </c:pt>
                <c:pt idx="98">
                  <c:v>0.16840902388522047</c:v>
                </c:pt>
                <c:pt idx="99">
                  <c:v>0.15493946563288141</c:v>
                </c:pt>
                <c:pt idx="100">
                  <c:v>0.13813902385813565</c:v>
                </c:pt>
                <c:pt idx="101">
                  <c:v>0.1297345537007023</c:v>
                </c:pt>
                <c:pt idx="102">
                  <c:v>0.11759497863353001</c:v>
                </c:pt>
                <c:pt idx="103">
                  <c:v>0.11821342869862519</c:v>
                </c:pt>
                <c:pt idx="104">
                  <c:v>0.10971843551963219</c:v>
                </c:pt>
                <c:pt idx="105">
                  <c:v>8.6819565231251172E-2</c:v>
                </c:pt>
                <c:pt idx="106">
                  <c:v>7.2495658002657504E-2</c:v>
                </c:pt>
                <c:pt idx="107">
                  <c:v>6.1967786845619259E-2</c:v>
                </c:pt>
                <c:pt idx="108">
                  <c:v>6.0242401777876722E-2</c:v>
                </c:pt>
                <c:pt idx="109">
                  <c:v>6.8126819473523559E-2</c:v>
                </c:pt>
                <c:pt idx="110">
                  <c:v>3.9315607970218373E-2</c:v>
                </c:pt>
                <c:pt idx="111">
                  <c:v>3.8723836701494735E-2</c:v>
                </c:pt>
                <c:pt idx="112">
                  <c:v>3.1980804061820738E-2</c:v>
                </c:pt>
                <c:pt idx="113">
                  <c:v>4.0303997812248055E-2</c:v>
                </c:pt>
                <c:pt idx="114">
                  <c:v>0</c:v>
                </c:pt>
                <c:pt idx="115">
                  <c:v>1.6789545926065941E-3</c:v>
                </c:pt>
                <c:pt idx="116">
                  <c:v>5.0450982185080984E-3</c:v>
                </c:pt>
                <c:pt idx="11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19136"/>
        <c:axId val="54221440"/>
      </c:scatterChart>
      <c:valAx>
        <c:axId val="5421913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54221440"/>
        <c:crosses val="autoZero"/>
        <c:crossBetween val="midCat"/>
      </c:valAx>
      <c:valAx>
        <c:axId val="54221440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54219136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xVal>
          <c:yVal>
            <c:numRef>
              <c:f>Table!$S$18:$S$135</c:f>
              <c:numCache>
                <c:formatCode>????0.000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1.0319917440660472E-3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2.0639834881320943E-3</c:v>
                </c:pt>
                <c:pt idx="40">
                  <c:v>3.0959752321981413E-3</c:v>
                </c:pt>
                <c:pt idx="41">
                  <c:v>6.1919504643962826E-3</c:v>
                </c:pt>
                <c:pt idx="42">
                  <c:v>4.1279669762641887E-3</c:v>
                </c:pt>
                <c:pt idx="43">
                  <c:v>6.1919504643962861E-3</c:v>
                </c:pt>
                <c:pt idx="44">
                  <c:v>8.2559339525283739E-3</c:v>
                </c:pt>
                <c:pt idx="45">
                  <c:v>1.8575851393188847E-2</c:v>
                </c:pt>
                <c:pt idx="46">
                  <c:v>2.476780185758513E-2</c:v>
                </c:pt>
                <c:pt idx="47">
                  <c:v>4.7471620227038165E-2</c:v>
                </c:pt>
                <c:pt idx="48">
                  <c:v>7.7399380804953538E-2</c:v>
                </c:pt>
                <c:pt idx="49">
                  <c:v>0.1589267285861713</c:v>
                </c:pt>
                <c:pt idx="50">
                  <c:v>0.28792569659442718</c:v>
                </c:pt>
                <c:pt idx="51">
                  <c:v>0.54179566563467452</c:v>
                </c:pt>
                <c:pt idx="52">
                  <c:v>0.78224974200206365</c:v>
                </c:pt>
                <c:pt idx="53">
                  <c:v>0.92363261093911209</c:v>
                </c:pt>
                <c:pt idx="54">
                  <c:v>1</c:v>
                </c:pt>
                <c:pt idx="55">
                  <c:v>0.96904024767801855</c:v>
                </c:pt>
                <c:pt idx="56">
                  <c:v>0.9380804953560371</c:v>
                </c:pt>
                <c:pt idx="57">
                  <c:v>0.58204334365325083</c:v>
                </c:pt>
                <c:pt idx="58">
                  <c:v>0.42105263157894673</c:v>
                </c:pt>
                <c:pt idx="59">
                  <c:v>0.36738906088751205</c:v>
                </c:pt>
                <c:pt idx="60">
                  <c:v>0.35706914344685331</c:v>
                </c:pt>
                <c:pt idx="61">
                  <c:v>0.33230134158926689</c:v>
                </c:pt>
                <c:pt idx="62">
                  <c:v>0.31991744066047328</c:v>
                </c:pt>
                <c:pt idx="63">
                  <c:v>0.30753353973168229</c:v>
                </c:pt>
                <c:pt idx="64">
                  <c:v>0.29308565531475811</c:v>
                </c:pt>
                <c:pt idx="65">
                  <c:v>0.28586171310629516</c:v>
                </c:pt>
                <c:pt idx="66">
                  <c:v>0.26625386996904032</c:v>
                </c:pt>
                <c:pt idx="67">
                  <c:v>0.26315789473684192</c:v>
                </c:pt>
                <c:pt idx="68">
                  <c:v>0.25902992776057737</c:v>
                </c:pt>
                <c:pt idx="69">
                  <c:v>0.26006191950464352</c:v>
                </c:pt>
                <c:pt idx="70">
                  <c:v>0.23529411764705799</c:v>
                </c:pt>
                <c:pt idx="71">
                  <c:v>0.23529411764705974</c:v>
                </c:pt>
                <c:pt idx="72">
                  <c:v>0.21362229102167266</c:v>
                </c:pt>
                <c:pt idx="73">
                  <c:v>0.22600619195046454</c:v>
                </c:pt>
                <c:pt idx="74">
                  <c:v>0.21568627450980316</c:v>
                </c:pt>
                <c:pt idx="75">
                  <c:v>0.2125902992776065</c:v>
                </c:pt>
                <c:pt idx="76">
                  <c:v>0.1981424148606806</c:v>
                </c:pt>
                <c:pt idx="77">
                  <c:v>0.19298245614034992</c:v>
                </c:pt>
                <c:pt idx="78">
                  <c:v>0.19607843137255007</c:v>
                </c:pt>
                <c:pt idx="79">
                  <c:v>0.18059855521155629</c:v>
                </c:pt>
                <c:pt idx="80">
                  <c:v>0.17234262125903246</c:v>
                </c:pt>
                <c:pt idx="81">
                  <c:v>0.18163054695562242</c:v>
                </c:pt>
                <c:pt idx="82">
                  <c:v>0.16615067079463389</c:v>
                </c:pt>
                <c:pt idx="83">
                  <c:v>0.15789473684210481</c:v>
                </c:pt>
                <c:pt idx="84">
                  <c:v>0.15995872033023883</c:v>
                </c:pt>
                <c:pt idx="85">
                  <c:v>0.16305469556243549</c:v>
                </c:pt>
                <c:pt idx="86">
                  <c:v>0.15479876160990638</c:v>
                </c:pt>
                <c:pt idx="87">
                  <c:v>0.15067079463364186</c:v>
                </c:pt>
                <c:pt idx="88">
                  <c:v>0.15583075335397428</c:v>
                </c:pt>
                <c:pt idx="89">
                  <c:v>0.14654282765737905</c:v>
                </c:pt>
                <c:pt idx="90">
                  <c:v>0.14551083591331293</c:v>
                </c:pt>
                <c:pt idx="91">
                  <c:v>0.14138286893704838</c:v>
                </c:pt>
                <c:pt idx="92">
                  <c:v>0.13931888544891435</c:v>
                </c:pt>
                <c:pt idx="93">
                  <c:v>0.13209494324045665</c:v>
                </c:pt>
                <c:pt idx="94">
                  <c:v>0.13209494324045315</c:v>
                </c:pt>
                <c:pt idx="95">
                  <c:v>0.12074303405572741</c:v>
                </c:pt>
                <c:pt idx="96">
                  <c:v>0.11764705882352725</c:v>
                </c:pt>
                <c:pt idx="97">
                  <c:v>0.11351909184726795</c:v>
                </c:pt>
                <c:pt idx="98">
                  <c:v>0.1031991744066031</c:v>
                </c:pt>
                <c:pt idx="99">
                  <c:v>9.3911248710009623E-2</c:v>
                </c:pt>
                <c:pt idx="100">
                  <c:v>8.3591331269350019E-2</c:v>
                </c:pt>
                <c:pt idx="101">
                  <c:v>8.4623323013416143E-2</c:v>
                </c:pt>
                <c:pt idx="102">
                  <c:v>7.0175438596492001E-2</c:v>
                </c:pt>
                <c:pt idx="103">
                  <c:v>7.4303405572754791E-2</c:v>
                </c:pt>
                <c:pt idx="104">
                  <c:v>6.7079463364293587E-2</c:v>
                </c:pt>
                <c:pt idx="105">
                  <c:v>5.1599587203301552E-2</c:v>
                </c:pt>
                <c:pt idx="106">
                  <c:v>4.4375644994840348E-2</c:v>
                </c:pt>
                <c:pt idx="107">
                  <c:v>3.8183694530443534E-2</c:v>
                </c:pt>
                <c:pt idx="108">
                  <c:v>3.7151702786379144E-2</c:v>
                </c:pt>
                <c:pt idx="109">
                  <c:v>4.334365325077421E-2</c:v>
                </c:pt>
                <c:pt idx="110">
                  <c:v>2.3735810113517629E-2</c:v>
                </c:pt>
                <c:pt idx="111">
                  <c:v>2.3735810113519377E-2</c:v>
                </c:pt>
                <c:pt idx="112">
                  <c:v>1.9607843137254832E-2</c:v>
                </c:pt>
                <c:pt idx="113">
                  <c:v>2.4767801857583763E-2</c:v>
                </c:pt>
                <c:pt idx="114">
                  <c:v>0</c:v>
                </c:pt>
                <c:pt idx="115">
                  <c:v>1.0319917440661359E-3</c:v>
                </c:pt>
                <c:pt idx="116">
                  <c:v>3.095975232198408E-3</c:v>
                </c:pt>
                <c:pt idx="11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xVal>
          <c:yVal>
            <c:numRef>
              <c:f>Table!$T$18:$T$135</c:f>
              <c:numCache>
                <c:formatCode>????0.000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0.9960683516290354</c:v>
                </c:pt>
                <c:pt idx="36">
                  <c:v>0.9960683516290354</c:v>
                </c:pt>
                <c:pt idx="37">
                  <c:v>0.9960683516290354</c:v>
                </c:pt>
                <c:pt idx="38">
                  <c:v>0.9960683516290354</c:v>
                </c:pt>
                <c:pt idx="39">
                  <c:v>0.99251231698216502</c:v>
                </c:pt>
                <c:pt idx="40">
                  <c:v>0.98791614707183861</c:v>
                </c:pt>
                <c:pt idx="41">
                  <c:v>0.98055312667248129</c:v>
                </c:pt>
                <c:pt idx="42">
                  <c:v>0.97640782822461036</c:v>
                </c:pt>
                <c:pt idx="43">
                  <c:v>0.97125830879582808</c:v>
                </c:pt>
                <c:pt idx="44">
                  <c:v>0.96552575069721458</c:v>
                </c:pt>
                <c:pt idx="45">
                  <c:v>0.95489548621072118</c:v>
                </c:pt>
                <c:pt idx="46">
                  <c:v>0.94290208232184247</c:v>
                </c:pt>
                <c:pt idx="47">
                  <c:v>0.92384314638346954</c:v>
                </c:pt>
                <c:pt idx="48">
                  <c:v>0.89775081933106859</c:v>
                </c:pt>
                <c:pt idx="49">
                  <c:v>0.85312567439196785</c:v>
                </c:pt>
                <c:pt idx="50">
                  <c:v>0.78521873391738584</c:v>
                </c:pt>
                <c:pt idx="51">
                  <c:v>0.67929461976083239</c:v>
                </c:pt>
                <c:pt idx="52">
                  <c:v>0.55213182952674877</c:v>
                </c:pt>
                <c:pt idx="53">
                  <c:v>0.42585530219073964</c:v>
                </c:pt>
                <c:pt idx="54">
                  <c:v>0.3126087135587643</c:v>
                </c:pt>
                <c:pt idx="55">
                  <c:v>0.22083303098857487</c:v>
                </c:pt>
                <c:pt idx="56">
                  <c:v>0.14695253841674938</c:v>
                </c:pt>
                <c:pt idx="57">
                  <c:v>0.10848197746302546</c:v>
                </c:pt>
                <c:pt idx="58">
                  <c:v>8.5251501649874606E-2</c:v>
                </c:pt>
                <c:pt idx="59">
                  <c:v>6.8418799329792224E-2</c:v>
                </c:pt>
                <c:pt idx="60">
                  <c:v>5.4722194937650626E-2</c:v>
                </c:pt>
                <c:pt idx="61">
                  <c:v>4.4080396053460369E-2</c:v>
                </c:pt>
                <c:pt idx="62">
                  <c:v>3.5487921024425884E-2</c:v>
                </c:pt>
                <c:pt idx="63">
                  <c:v>2.8628003332088814E-2</c:v>
                </c:pt>
                <c:pt idx="64">
                  <c:v>2.315484531594747E-2</c:v>
                </c:pt>
                <c:pt idx="65">
                  <c:v>1.8712385238631613E-2</c:v>
                </c:pt>
                <c:pt idx="66">
                  <c:v>1.5235900954608028E-2</c:v>
                </c:pt>
                <c:pt idx="67">
                  <c:v>1.2376691680774932E-2</c:v>
                </c:pt>
                <c:pt idx="68">
                  <c:v>1.0018213517974606E-2</c:v>
                </c:pt>
                <c:pt idx="69">
                  <c:v>8.0450195791776924E-3</c:v>
                </c:pt>
                <c:pt idx="70">
                  <c:v>6.5548401730918249E-3</c:v>
                </c:pt>
                <c:pt idx="71">
                  <c:v>5.3115298744851325E-3</c:v>
                </c:pt>
                <c:pt idx="72">
                  <c:v>4.3612590319844768E-3</c:v>
                </c:pt>
                <c:pt idx="73">
                  <c:v>3.5200908471716419E-3</c:v>
                </c:pt>
                <c:pt idx="74">
                  <c:v>2.8522296783513035E-3</c:v>
                </c:pt>
                <c:pt idx="75">
                  <c:v>2.3032625230452464E-3</c:v>
                </c:pt>
                <c:pt idx="76">
                  <c:v>1.8758622118302259E-3</c:v>
                </c:pt>
                <c:pt idx="77">
                  <c:v>1.527218626266369E-3</c:v>
                </c:pt>
                <c:pt idx="78">
                  <c:v>1.2327165574324006E-3</c:v>
                </c:pt>
                <c:pt idx="79">
                  <c:v>1.0064487282841483E-3</c:v>
                </c:pt>
                <c:pt idx="80">
                  <c:v>8.2482020428431557E-4</c:v>
                </c:pt>
                <c:pt idx="81">
                  <c:v>6.6618365245951772E-4</c:v>
                </c:pt>
                <c:pt idx="82">
                  <c:v>5.4429488047469388E-4</c:v>
                </c:pt>
                <c:pt idx="83">
                  <c:v>4.4749709039981767E-4</c:v>
                </c:pt>
                <c:pt idx="84">
                  <c:v>3.6587125818132726E-4</c:v>
                </c:pt>
                <c:pt idx="85">
                  <c:v>2.9614639547770327E-4</c:v>
                </c:pt>
                <c:pt idx="86">
                  <c:v>2.4091631176448303E-4</c:v>
                </c:pt>
                <c:pt idx="87">
                  <c:v>1.9605275345668804E-4</c:v>
                </c:pt>
                <c:pt idx="88">
                  <c:v>1.5714892715945616E-4</c:v>
                </c:pt>
                <c:pt idx="89">
                  <c:v>1.2652545108571278E-4</c:v>
                </c:pt>
                <c:pt idx="90">
                  <c:v>1.0116315117369989E-4</c:v>
                </c:pt>
                <c:pt idx="91">
                  <c:v>8.0570315469263853E-5</c:v>
                </c:pt>
                <c:pt idx="92">
                  <c:v>6.3638746413463565E-5</c:v>
                </c:pt>
                <c:pt idx="93">
                  <c:v>5.0193550079624671E-5</c:v>
                </c:pt>
                <c:pt idx="94">
                  <c:v>3.8984523137775007E-5</c:v>
                </c:pt>
                <c:pt idx="95">
                  <c:v>3.0417003641813878E-5</c:v>
                </c:pt>
                <c:pt idx="96">
                  <c:v>2.3433984423393284E-5</c:v>
                </c:pt>
                <c:pt idx="97">
                  <c:v>1.7812359706548264E-5</c:v>
                </c:pt>
                <c:pt idx="98">
                  <c:v>1.3539700176701253E-5</c:v>
                </c:pt>
                <c:pt idx="99">
                  <c:v>1.0282715554921218E-5</c:v>
                </c:pt>
                <c:pt idx="100">
                  <c:v>7.8535274676827527E-6</c:v>
                </c:pt>
                <c:pt idx="101">
                  <c:v>5.821137264994114E-6</c:v>
                </c:pt>
                <c:pt idx="102">
                  <c:v>4.4054538954618749E-6</c:v>
                </c:pt>
                <c:pt idx="103">
                  <c:v>3.158018215154712E-6</c:v>
                </c:pt>
                <c:pt idx="104">
                  <c:v>2.2161130647235794E-6</c:v>
                </c:pt>
                <c:pt idx="105">
                  <c:v>1.6070876116547339E-6</c:v>
                </c:pt>
                <c:pt idx="106">
                  <c:v>1.1691133392499609E-6</c:v>
                </c:pt>
                <c:pt idx="107">
                  <c:v>8.5435313001980262E-7</c:v>
                </c:pt>
                <c:pt idx="108">
                  <c:v>5.9860474466155722E-7</c:v>
                </c:pt>
                <c:pt idx="109">
                  <c:v>3.5085393579326052E-7</c:v>
                </c:pt>
                <c:pt idx="110">
                  <c:v>2.3712444663370746E-7</c:v>
                </c:pt>
                <c:pt idx="111">
                  <c:v>1.4204609422030501E-7</c:v>
                </c:pt>
                <c:pt idx="112">
                  <c:v>7.6386920566662297E-8</c:v>
                </c:pt>
                <c:pt idx="113">
                  <c:v>7.0823502618111434E-9</c:v>
                </c:pt>
                <c:pt idx="114">
                  <c:v>7.0823502618111434E-9</c:v>
                </c:pt>
                <c:pt idx="115">
                  <c:v>5.0631446812943182E-9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230400"/>
        <c:axId val="54257152"/>
      </c:scatterChart>
      <c:valAx>
        <c:axId val="5423040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54257152"/>
        <c:crosses val="autoZero"/>
        <c:crossBetween val="midCat"/>
      </c:valAx>
      <c:valAx>
        <c:axId val="5425715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54230400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677187322108751"/>
          <c:y val="0.16581246600931637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Table!$F$18:$F$135</c:f>
              <c:numCache>
                <c:formatCode>???0.000</c:formatCode>
                <c:ptCount val="118"/>
                <c:pt idx="0">
                  <c:v>120.20931235308598</c:v>
                </c:pt>
                <c:pt idx="1">
                  <c:v>114.73151788863078</c:v>
                </c:pt>
                <c:pt idx="2">
                  <c:v>100.70142227254181</c:v>
                </c:pt>
                <c:pt idx="3">
                  <c:v>90.56112186131439</c:v>
                </c:pt>
                <c:pt idx="4">
                  <c:v>84.247986387269421</c:v>
                </c:pt>
                <c:pt idx="5">
                  <c:v>77.164808933933102</c:v>
                </c:pt>
                <c:pt idx="6">
                  <c:v>70.792636791316795</c:v>
                </c:pt>
                <c:pt idx="7">
                  <c:v>64.793750398935714</c:v>
                </c:pt>
                <c:pt idx="8">
                  <c:v>59.394127296634402</c:v>
                </c:pt>
                <c:pt idx="9">
                  <c:v>54.393075732722075</c:v>
                </c:pt>
                <c:pt idx="10">
                  <c:v>49.605578053628093</c:v>
                </c:pt>
                <c:pt idx="11">
                  <c:v>45.316355228658018</c:v>
                </c:pt>
                <c:pt idx="12">
                  <c:v>41.407039581121154</c:v>
                </c:pt>
                <c:pt idx="13">
                  <c:v>37.922739070711607</c:v>
                </c:pt>
                <c:pt idx="14">
                  <c:v>34.739629036157609</c:v>
                </c:pt>
                <c:pt idx="15">
                  <c:v>31.787038007685418</c:v>
                </c:pt>
                <c:pt idx="16">
                  <c:v>29.068102626491974</c:v>
                </c:pt>
                <c:pt idx="17">
                  <c:v>26.569849206043273</c:v>
                </c:pt>
                <c:pt idx="18">
                  <c:v>24.296334727686563</c:v>
                </c:pt>
                <c:pt idx="19">
                  <c:v>22.214006675492922</c:v>
                </c:pt>
                <c:pt idx="20">
                  <c:v>20.300664080457626</c:v>
                </c:pt>
                <c:pt idx="21">
                  <c:v>18.557212816099515</c:v>
                </c:pt>
                <c:pt idx="22">
                  <c:v>16.994839724797618</c:v>
                </c:pt>
                <c:pt idx="23">
                  <c:v>15.423165978582075</c:v>
                </c:pt>
                <c:pt idx="24">
                  <c:v>14.229445080162403</c:v>
                </c:pt>
                <c:pt idx="25">
                  <c:v>12.92585986221709</c:v>
                </c:pt>
                <c:pt idx="26">
                  <c:v>11.848356620325308</c:v>
                </c:pt>
                <c:pt idx="27">
                  <c:v>10.86344499678656</c:v>
                </c:pt>
                <c:pt idx="28">
                  <c:v>9.9252116059169353</c:v>
                </c:pt>
                <c:pt idx="29">
                  <c:v>9.0492950031873658</c:v>
                </c:pt>
                <c:pt idx="30">
                  <c:v>8.2730111799415997</c:v>
                </c:pt>
                <c:pt idx="31">
                  <c:v>7.5582412240874648</c:v>
                </c:pt>
                <c:pt idx="32">
                  <c:v>6.888924921245458</c:v>
                </c:pt>
                <c:pt idx="33">
                  <c:v>6.321296468647323</c:v>
                </c:pt>
                <c:pt idx="34">
                  <c:v>5.3812786470808742</c:v>
                </c:pt>
                <c:pt idx="35">
                  <c:v>5.1085737814293504</c:v>
                </c:pt>
                <c:pt idx="36">
                  <c:v>4.453958186731394</c:v>
                </c:pt>
                <c:pt idx="37">
                  <c:v>4.144909605893818</c:v>
                </c:pt>
                <c:pt idx="38">
                  <c:v>3.7577127996419057</c:v>
                </c:pt>
                <c:pt idx="39">
                  <c:v>3.4354238738779395</c:v>
                </c:pt>
                <c:pt idx="40">
                  <c:v>3.1889649477181052</c:v>
                </c:pt>
                <c:pt idx="41">
                  <c:v>2.8540706009129648</c:v>
                </c:pt>
                <c:pt idx="42">
                  <c:v>2.6227702062646459</c:v>
                </c:pt>
                <c:pt idx="43">
                  <c:v>2.3868221565812404</c:v>
                </c:pt>
                <c:pt idx="44">
                  <c:v>2.1809292357826995</c:v>
                </c:pt>
                <c:pt idx="45">
                  <c:v>1.9799221664970403</c:v>
                </c:pt>
                <c:pt idx="46">
                  <c:v>1.8212851397307463</c:v>
                </c:pt>
                <c:pt idx="47">
                  <c:v>1.6583750096207095</c:v>
                </c:pt>
                <c:pt idx="48">
                  <c:v>1.5196308809589765</c:v>
                </c:pt>
                <c:pt idx="49">
                  <c:v>1.3868892911882842</c:v>
                </c:pt>
                <c:pt idx="50">
                  <c:v>1.2710636991003059</c:v>
                </c:pt>
                <c:pt idx="51">
                  <c:v>1.1572577663183812</c:v>
                </c:pt>
                <c:pt idx="52">
                  <c:v>1.0552558220324468</c:v>
                </c:pt>
                <c:pt idx="53">
                  <c:v>0.96774766639587406</c:v>
                </c:pt>
                <c:pt idx="54">
                  <c:v>0.88077100876581882</c:v>
                </c:pt>
                <c:pt idx="55">
                  <c:v>0.80545883725887502</c:v>
                </c:pt>
                <c:pt idx="56">
                  <c:v>0.7345058936285862</c:v>
                </c:pt>
                <c:pt idx="57">
                  <c:v>0.67287910583943267</c:v>
                </c:pt>
                <c:pt idx="58">
                  <c:v>0.61476807499863984</c:v>
                </c:pt>
                <c:pt idx="59">
                  <c:v>0.56022728669479716</c:v>
                </c:pt>
                <c:pt idx="60">
                  <c:v>0.51260252595889244</c:v>
                </c:pt>
                <c:pt idx="61">
                  <c:v>0.4683730770341914</c:v>
                </c:pt>
                <c:pt idx="62">
                  <c:v>0.42893415336369695</c:v>
                </c:pt>
                <c:pt idx="63">
                  <c:v>0.39089818665957671</c:v>
                </c:pt>
                <c:pt idx="64">
                  <c:v>0.35766147131836884</c:v>
                </c:pt>
                <c:pt idx="65">
                  <c:v>0.32627531502230023</c:v>
                </c:pt>
                <c:pt idx="66">
                  <c:v>0.29906983946434196</c:v>
                </c:pt>
                <c:pt idx="67">
                  <c:v>0.27281309780702395</c:v>
                </c:pt>
                <c:pt idx="68">
                  <c:v>0.24974189592138729</c:v>
                </c:pt>
                <c:pt idx="69">
                  <c:v>0.22798010604799457</c:v>
                </c:pt>
                <c:pt idx="70">
                  <c:v>0.20828797152597056</c:v>
                </c:pt>
                <c:pt idx="71">
                  <c:v>0.19025438594413102</c:v>
                </c:pt>
                <c:pt idx="72">
                  <c:v>0.17456246443455647</c:v>
                </c:pt>
                <c:pt idx="73">
                  <c:v>0.15967307792958096</c:v>
                </c:pt>
                <c:pt idx="74">
                  <c:v>0.14564054280959896</c:v>
                </c:pt>
                <c:pt idx="75">
                  <c:v>0.13300008112669959</c:v>
                </c:pt>
                <c:pt idx="76">
                  <c:v>0.12155676622989067</c:v>
                </c:pt>
                <c:pt idx="77">
                  <c:v>0.11124547936412392</c:v>
                </c:pt>
                <c:pt idx="78">
                  <c:v>0.10143310263382231</c:v>
                </c:pt>
                <c:pt idx="79">
                  <c:v>9.2641316082451255E-2</c:v>
                </c:pt>
                <c:pt idx="80">
                  <c:v>8.4966186535648178E-2</c:v>
                </c:pt>
                <c:pt idx="81">
                  <c:v>7.7349521627041132E-2</c:v>
                </c:pt>
                <c:pt idx="82">
                  <c:v>7.0889391446742514E-2</c:v>
                </c:pt>
                <c:pt idx="83">
                  <c:v>6.4803631103989845E-2</c:v>
                </c:pt>
                <c:pt idx="84">
                  <c:v>5.9123522026442971E-2</c:v>
                </c:pt>
                <c:pt idx="85">
                  <c:v>5.4122472166886197E-2</c:v>
                </c:pt>
                <c:pt idx="86">
                  <c:v>4.9437278677291856E-2</c:v>
                </c:pt>
                <c:pt idx="87">
                  <c:v>4.5162998222718222E-2</c:v>
                </c:pt>
                <c:pt idx="88">
                  <c:v>4.1354237771192806E-2</c:v>
                </c:pt>
                <c:pt idx="89">
                  <c:v>3.7835145300707897E-2</c:v>
                </c:pt>
                <c:pt idx="90">
                  <c:v>3.4553901900871105E-2</c:v>
                </c:pt>
                <c:pt idx="91">
                  <c:v>3.158712718403188E-2</c:v>
                </c:pt>
                <c:pt idx="92">
                  <c:v>2.8853204524254633E-2</c:v>
                </c:pt>
                <c:pt idx="93">
                  <c:v>2.6405288977599636E-2</c:v>
                </c:pt>
                <c:pt idx="94">
                  <c:v>2.4109672277215569E-2</c:v>
                </c:pt>
                <c:pt idx="95">
                  <c:v>2.2046870705442239E-2</c:v>
                </c:pt>
                <c:pt idx="96">
                  <c:v>2.0164224699290974E-2</c:v>
                </c:pt>
                <c:pt idx="97">
                  <c:v>1.841818868532925E-2</c:v>
                </c:pt>
                <c:pt idx="98">
                  <c:v>1.6840751942162027E-2</c:v>
                </c:pt>
                <c:pt idx="99">
                  <c:v>1.541343705515273E-2</c:v>
                </c:pt>
                <c:pt idx="100">
                  <c:v>1.4109135270297645E-2</c:v>
                </c:pt>
                <c:pt idx="101">
                  <c:v>1.2826523332870526E-2</c:v>
                </c:pt>
                <c:pt idx="102">
                  <c:v>1.1755495623956702E-2</c:v>
                </c:pt>
                <c:pt idx="103">
                  <c:v>1.0723959573436624E-2</c:v>
                </c:pt>
                <c:pt idx="104">
                  <c:v>9.8075209133566925E-3</c:v>
                </c:pt>
                <c:pt idx="105">
                  <c:v>8.991767212011708E-3</c:v>
                </c:pt>
                <c:pt idx="106">
                  <c:v>8.2224720795506002E-3</c:v>
                </c:pt>
                <c:pt idx="107">
                  <c:v>7.5145224468600776E-3</c:v>
                </c:pt>
                <c:pt idx="108">
                  <c:v>6.8670077126461795E-3</c:v>
                </c:pt>
                <c:pt idx="109">
                  <c:v>6.2574189160097731E-3</c:v>
                </c:pt>
                <c:pt idx="110">
                  <c:v>5.7290809865947912E-3</c:v>
                </c:pt>
                <c:pt idx="111">
                  <c:v>5.2382864191595777E-3</c:v>
                </c:pt>
                <c:pt idx="112">
                  <c:v>4.7894234998859236E-3</c:v>
                </c:pt>
                <c:pt idx="113">
                  <c:v>4.3781199124312891E-3</c:v>
                </c:pt>
                <c:pt idx="114">
                  <c:v>4.0050411566379708E-3</c:v>
                </c:pt>
                <c:pt idx="115">
                  <c:v>3.6610242054275297E-3</c:v>
                </c:pt>
                <c:pt idx="116">
                  <c:v>3.3470475243412047E-3</c:v>
                </c:pt>
                <c:pt idx="117">
                  <c:v>3.0826279774105203E-3</c:v>
                </c:pt>
              </c:numCache>
            </c:numRef>
          </c:xVal>
          <c:yVal>
            <c:numRef>
              <c:f>Table!$H$18:$H$135</c:f>
              <c:numCache>
                <c:formatCode>????0.00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8.5287067813755914E-3</c:v>
                </c:pt>
                <c:pt idx="40">
                  <c:v>1.9645976414935755E-2</c:v>
                </c:pt>
                <c:pt idx="41">
                  <c:v>3.9291952829871746E-2</c:v>
                </c:pt>
                <c:pt idx="42">
                  <c:v>2.6194635219914567E-2</c:v>
                </c:pt>
                <c:pt idx="43">
                  <c:v>3.9291952829871718E-2</c:v>
                </c:pt>
                <c:pt idx="44">
                  <c:v>5.2389270439828939E-2</c:v>
                </c:pt>
                <c:pt idx="45">
                  <c:v>0.11787585848961518</c:v>
                </c:pt>
                <c:pt idx="46">
                  <c:v>0.15716781131948704</c:v>
                </c:pt>
                <c:pt idx="47">
                  <c:v>0.30123830502901672</c:v>
                </c:pt>
                <c:pt idx="48">
                  <c:v>0.49114941037339699</c:v>
                </c:pt>
                <c:pt idx="49">
                  <c:v>1.0084934559667087</c:v>
                </c:pt>
                <c:pt idx="50">
                  <c:v>1.8270758065890362</c:v>
                </c:pt>
                <c:pt idx="51">
                  <c:v>3.4380458726137775</c:v>
                </c:pt>
                <c:pt idx="52">
                  <c:v>4.9638833741737978</c:v>
                </c:pt>
                <c:pt idx="53">
                  <c:v>5.8610496304558684</c:v>
                </c:pt>
                <c:pt idx="54">
                  <c:v>6.3456503820242887</c:v>
                </c:pt>
                <c:pt idx="55">
                  <c:v>6.1491906178749289</c:v>
                </c:pt>
                <c:pt idx="56">
                  <c:v>5.9527308537255728</c:v>
                </c:pt>
                <c:pt idx="57">
                  <c:v>3.693443566007943</c:v>
                </c:pt>
                <c:pt idx="58">
                  <c:v>2.6718527924312809</c:v>
                </c:pt>
                <c:pt idx="59">
                  <c:v>2.3313225345723794</c:v>
                </c:pt>
                <c:pt idx="60">
                  <c:v>2.2658359465226141</c:v>
                </c:pt>
                <c:pt idx="61">
                  <c:v>2.1086681352031178</c:v>
                </c:pt>
                <c:pt idx="62">
                  <c:v>2.0300842295433625</c:v>
                </c:pt>
                <c:pt idx="63">
                  <c:v>1.9515003238836357</c:v>
                </c:pt>
                <c:pt idx="64">
                  <c:v>1.859819100613926</c:v>
                </c:pt>
                <c:pt idx="65">
                  <c:v>1.8139784889790889</c:v>
                </c:pt>
                <c:pt idx="66">
                  <c:v>1.6895539716844823</c:v>
                </c:pt>
                <c:pt idx="67">
                  <c:v>1.669907995269547</c:v>
                </c:pt>
                <c:pt idx="68">
                  <c:v>1.643713360049631</c:v>
                </c:pt>
                <c:pt idx="69">
                  <c:v>1.6502620188546189</c:v>
                </c:pt>
                <c:pt idx="70">
                  <c:v>1.4930942075351226</c:v>
                </c:pt>
                <c:pt idx="71">
                  <c:v>1.493094207535151</c:v>
                </c:pt>
                <c:pt idx="72">
                  <c:v>1.3555723726305615</c:v>
                </c:pt>
                <c:pt idx="73">
                  <c:v>1.4341562782903168</c:v>
                </c:pt>
                <c:pt idx="74">
                  <c:v>1.3686696902405373</c:v>
                </c:pt>
                <c:pt idx="75">
                  <c:v>1.349023713825602</c:v>
                </c:pt>
                <c:pt idx="76">
                  <c:v>1.2573424905558852</c:v>
                </c:pt>
                <c:pt idx="77">
                  <c:v>1.2245991965310026</c:v>
                </c:pt>
                <c:pt idx="78">
                  <c:v>1.2442451729459378</c:v>
                </c:pt>
                <c:pt idx="79">
                  <c:v>1.1460152908712473</c:v>
                </c:pt>
                <c:pt idx="80">
                  <c:v>1.0936260204314578</c:v>
                </c:pt>
                <c:pt idx="81">
                  <c:v>1.152563949676221</c:v>
                </c:pt>
                <c:pt idx="82">
                  <c:v>1.0543340676015589</c:v>
                </c:pt>
                <c:pt idx="83">
                  <c:v>1.0019447971617268</c:v>
                </c:pt>
                <c:pt idx="84">
                  <c:v>1.0150421147717026</c:v>
                </c:pt>
                <c:pt idx="85">
                  <c:v>1.0346880911866236</c:v>
                </c:pt>
                <c:pt idx="86">
                  <c:v>0.98229882074679153</c:v>
                </c:pt>
                <c:pt idx="87">
                  <c:v>0.95610418552686838</c:v>
                </c:pt>
                <c:pt idx="88">
                  <c:v>0.98884747955177943</c:v>
                </c:pt>
                <c:pt idx="89">
                  <c:v>0.92990955030695943</c:v>
                </c:pt>
                <c:pt idx="90">
                  <c:v>0.92336089150199996</c:v>
                </c:pt>
                <c:pt idx="91">
                  <c:v>0.8971662562820768</c:v>
                </c:pt>
                <c:pt idx="92">
                  <c:v>0.88406893867210101</c:v>
                </c:pt>
                <c:pt idx="93">
                  <c:v>0.83822832703727101</c:v>
                </c:pt>
                <c:pt idx="94">
                  <c:v>0.8382283270372568</c:v>
                </c:pt>
                <c:pt idx="95">
                  <c:v>0.76619308018250365</c:v>
                </c:pt>
                <c:pt idx="96">
                  <c:v>0.74654710376755418</c:v>
                </c:pt>
                <c:pt idx="97">
                  <c:v>0.72035246854765944</c:v>
                </c:pt>
                <c:pt idx="98">
                  <c:v>0.65486588049785155</c:v>
                </c:pt>
                <c:pt idx="99">
                  <c:v>0.59592795125304576</c:v>
                </c:pt>
                <c:pt idx="100">
                  <c:v>0.5304413632032805</c:v>
                </c:pt>
                <c:pt idx="101">
                  <c:v>0.53699002200823998</c:v>
                </c:pt>
                <c:pt idx="102">
                  <c:v>0.44530879873855156</c:v>
                </c:pt>
                <c:pt idx="103">
                  <c:v>0.4715034339584605</c:v>
                </c:pt>
                <c:pt idx="104">
                  <c:v>0.4256628223236163</c:v>
                </c:pt>
                <c:pt idx="105">
                  <c:v>0.32743294024892577</c:v>
                </c:pt>
                <c:pt idx="106">
                  <c:v>0.28159232861408157</c:v>
                </c:pt>
                <c:pt idx="107">
                  <c:v>0.24230037578421104</c:v>
                </c:pt>
                <c:pt idx="108">
                  <c:v>0.23575171697923736</c:v>
                </c:pt>
                <c:pt idx="109">
                  <c:v>0.27504366980909367</c:v>
                </c:pt>
                <c:pt idx="110">
                  <c:v>0.15061915251450841</c:v>
                </c:pt>
                <c:pt idx="111">
                  <c:v>0.15061915251450841</c:v>
                </c:pt>
                <c:pt idx="112">
                  <c:v>0.12442451729459947</c:v>
                </c:pt>
                <c:pt idx="113">
                  <c:v>0.1571678113194821</c:v>
                </c:pt>
                <c:pt idx="114">
                  <c:v>0</c:v>
                </c:pt>
                <c:pt idx="115">
                  <c:v>6.5486588049736838E-3</c:v>
                </c:pt>
                <c:pt idx="116">
                  <c:v>1.9645976414935262E-2</c:v>
                </c:pt>
                <c:pt idx="1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397184"/>
        <c:axId val="54399744"/>
      </c:scatterChart>
      <c:valAx>
        <c:axId val="54397184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54399744"/>
        <c:crosses val="autoZero"/>
        <c:crossBetween val="midCat"/>
        <c:majorUnit val="10"/>
        <c:minorUnit val="10"/>
      </c:valAx>
      <c:valAx>
        <c:axId val="54399744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54397184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68"/>
    <col min="2" max="2" width="10.7109375" style="68" customWidth="1"/>
    <col min="3" max="3" width="16.140625" style="68" customWidth="1"/>
    <col min="4" max="4" width="10.5703125" style="68" customWidth="1"/>
    <col min="5" max="5" width="9.5703125" style="68" customWidth="1"/>
    <col min="6" max="6" width="10.7109375" style="68" customWidth="1"/>
    <col min="7" max="14" width="9.5703125" style="68" customWidth="1"/>
    <col min="15" max="15" width="8.85546875" style="68"/>
    <col min="16" max="17" width="10.7109375" style="68" customWidth="1"/>
    <col min="18" max="19" width="8.85546875" style="68"/>
    <col min="20" max="20" width="9.5703125" style="68" bestFit="1" customWidth="1"/>
    <col min="21" max="21" width="8.85546875" style="68"/>
    <col min="22" max="22" width="7.5703125" style="68" customWidth="1"/>
    <col min="23" max="23" width="11.5703125" style="155" bestFit="1" customWidth="1"/>
    <col min="24" max="24" width="13" style="155" customWidth="1"/>
    <col min="25" max="37" width="8.85546875" style="155"/>
    <col min="38" max="38" width="15.85546875" style="155" customWidth="1"/>
    <col min="39" max="16384" width="8.85546875" style="155"/>
  </cols>
  <sheetData>
    <row r="1" spans="1:40" x14ac:dyDescent="0.2">
      <c r="X1" s="59"/>
      <c r="Y1" s="124"/>
      <c r="Z1" s="124"/>
      <c r="AA1" s="140"/>
      <c r="AB1" s="140"/>
    </row>
    <row r="2" spans="1:40" x14ac:dyDescent="0.2">
      <c r="X2" s="20"/>
      <c r="Y2" s="20"/>
      <c r="Z2" s="137"/>
      <c r="AA2" s="137"/>
      <c r="AB2" s="150"/>
      <c r="AC2" s="150"/>
    </row>
    <row r="3" spans="1:40" x14ac:dyDescent="0.2">
      <c r="X3" s="123"/>
      <c r="Y3" s="33"/>
      <c r="Z3" s="5"/>
      <c r="AA3" s="150"/>
      <c r="AB3" s="106"/>
      <c r="AC3" s="106"/>
    </row>
    <row r="4" spans="1:40" x14ac:dyDescent="0.2">
      <c r="X4" s="123"/>
      <c r="Y4" s="33"/>
      <c r="Z4" s="5"/>
      <c r="AA4" s="150"/>
      <c r="AB4" s="106"/>
      <c r="AC4" s="106"/>
      <c r="AL4" s="77"/>
      <c r="AM4" s="77"/>
      <c r="AN4" s="77"/>
    </row>
    <row r="5" spans="1:40" ht="15.75" x14ac:dyDescent="0.25">
      <c r="A5" s="163" t="s">
        <v>11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52"/>
      <c r="O5" s="152"/>
      <c r="P5" s="152"/>
      <c r="Q5" s="152"/>
      <c r="R5" s="152"/>
      <c r="S5" s="152"/>
      <c r="T5" s="38"/>
      <c r="U5" s="107"/>
      <c r="V5" s="107"/>
      <c r="W5" s="33"/>
      <c r="X5" s="123"/>
      <c r="Y5" s="33"/>
      <c r="Z5" s="150"/>
      <c r="AA5" s="136"/>
      <c r="AB5" s="136"/>
      <c r="AC5" s="136"/>
      <c r="AL5" s="77"/>
      <c r="AM5" s="77"/>
      <c r="AN5" s="77"/>
    </row>
    <row r="6" spans="1:40" x14ac:dyDescent="0.2">
      <c r="A6" s="91"/>
      <c r="B6" s="107"/>
      <c r="C6" s="107"/>
      <c r="D6" s="107"/>
      <c r="E6" s="91"/>
      <c r="F6" s="91"/>
      <c r="G6" s="91"/>
      <c r="H6" s="91"/>
      <c r="I6" s="91"/>
      <c r="J6" s="91"/>
      <c r="K6" s="91"/>
      <c r="L6" s="91"/>
      <c r="M6" s="91"/>
      <c r="N6" s="91"/>
      <c r="O6" s="107"/>
      <c r="P6" s="107"/>
      <c r="Q6" s="107"/>
      <c r="R6" s="91"/>
      <c r="S6" s="107"/>
      <c r="T6" s="107"/>
      <c r="U6" s="107"/>
      <c r="V6" s="107"/>
      <c r="W6" s="33"/>
      <c r="X6" s="123"/>
      <c r="Y6" s="33"/>
      <c r="Z6" s="150"/>
      <c r="AA6" s="115"/>
      <c r="AB6" s="5"/>
      <c r="AC6" s="5"/>
      <c r="AL6" s="77"/>
      <c r="AM6" s="77"/>
      <c r="AN6" s="77"/>
    </row>
    <row r="7" spans="1:40" ht="12.4" customHeight="1" x14ac:dyDescent="0.2">
      <c r="A7" s="44" t="str">
        <f>Table!A7</f>
        <v>NordAq Energy Inc.</v>
      </c>
      <c r="B7" s="91"/>
      <c r="C7" s="91"/>
      <c r="D7" s="91"/>
      <c r="E7" s="107"/>
      <c r="F7" s="107"/>
      <c r="G7" s="107"/>
      <c r="H7" s="107"/>
      <c r="I7" s="68" t="str">
        <f>Table!L7</f>
        <v>Sample Number:</v>
      </c>
      <c r="M7" s="9" t="str">
        <f>Table!P7</f>
        <v>3</v>
      </c>
      <c r="N7" s="107"/>
      <c r="O7" s="44"/>
      <c r="P7" s="132"/>
      <c r="Q7" s="20"/>
      <c r="R7" s="20"/>
      <c r="S7" s="137"/>
      <c r="T7" s="115"/>
      <c r="U7" s="121"/>
      <c r="V7" s="5"/>
      <c r="AE7" s="125"/>
      <c r="AF7" s="24"/>
      <c r="AG7" s="24"/>
    </row>
    <row r="8" spans="1:40" ht="12.4" customHeight="1" x14ac:dyDescent="0.2">
      <c r="A8" s="44" t="str">
        <f>Table!A8</f>
        <v>East Simpson No. 2 (USGS/Husky 1980)</v>
      </c>
      <c r="B8" s="91"/>
      <c r="C8" s="91"/>
      <c r="D8" s="91"/>
      <c r="E8" s="91"/>
      <c r="F8" s="91"/>
      <c r="G8" s="91"/>
      <c r="H8" s="91"/>
      <c r="I8" s="68" t="str">
        <f>Table!L8</f>
        <v>Sample Depth, m:</v>
      </c>
      <c r="M8" s="50">
        <f>Table!P8</f>
        <v>6063.4</v>
      </c>
      <c r="N8" s="107"/>
      <c r="O8" s="44"/>
      <c r="P8" s="132"/>
      <c r="Q8" s="20"/>
      <c r="R8" s="20"/>
      <c r="S8" s="137"/>
      <c r="T8" s="115"/>
      <c r="U8" s="121"/>
      <c r="V8" s="5"/>
      <c r="AE8" s="41"/>
      <c r="AF8" s="24"/>
      <c r="AG8" s="24"/>
    </row>
    <row r="9" spans="1:40" ht="12.4" customHeight="1" x14ac:dyDescent="0.2">
      <c r="A9" s="44" t="str">
        <f>Table!A9</f>
        <v>Torok Sandstones Formation</v>
      </c>
      <c r="B9" s="91"/>
      <c r="C9" s="91"/>
      <c r="D9" s="91"/>
      <c r="E9" s="91"/>
      <c r="F9" s="91"/>
      <c r="G9" s="91"/>
      <c r="H9" s="91"/>
      <c r="I9" s="39" t="str">
        <f>Table!L9</f>
        <v>Permeability to Air (calc), mD:</v>
      </c>
      <c r="K9" s="91"/>
      <c r="L9" s="91"/>
      <c r="M9" s="141">
        <f>Table!P9</f>
        <v>0.5428629023162721</v>
      </c>
      <c r="N9" s="107"/>
      <c r="O9" s="44" t="s">
        <v>39</v>
      </c>
      <c r="P9" s="132"/>
      <c r="Q9" s="33"/>
      <c r="R9" s="20"/>
      <c r="S9" s="20"/>
      <c r="T9" s="82"/>
      <c r="U9" s="82"/>
      <c r="V9" s="61"/>
      <c r="AE9" s="41"/>
      <c r="AF9" s="24"/>
      <c r="AG9" s="24"/>
    </row>
    <row r="10" spans="1:40" ht="12.4" customHeight="1" x14ac:dyDescent="0.2">
      <c r="A10" s="44" t="str">
        <f>Table!A10</f>
        <v>HH-61176</v>
      </c>
      <c r="B10" s="91"/>
      <c r="C10" s="91"/>
      <c r="D10" s="91"/>
      <c r="E10" s="107"/>
      <c r="F10" s="107"/>
      <c r="G10" s="107"/>
      <c r="H10" s="107"/>
      <c r="I10" s="39" t="str">
        <f>Table!L10</f>
        <v>Porosity, fraction:</v>
      </c>
      <c r="K10" s="91"/>
      <c r="L10" s="91"/>
      <c r="M10" s="141">
        <f>K30</f>
        <v>0.13578580087610634</v>
      </c>
      <c r="N10" s="107"/>
      <c r="O10" s="85" t="s">
        <v>39</v>
      </c>
      <c r="P10" s="15"/>
      <c r="Q10" s="33"/>
      <c r="R10" s="20"/>
      <c r="S10" s="20"/>
      <c r="T10" s="82"/>
      <c r="U10" s="137"/>
      <c r="V10" s="61"/>
      <c r="AE10" s="41"/>
      <c r="AF10" s="24"/>
      <c r="AG10" s="24"/>
    </row>
    <row r="11" spans="1:40" ht="12.4" customHeight="1" x14ac:dyDescent="0.2">
      <c r="A11" s="63"/>
      <c r="B11" s="91"/>
      <c r="C11" s="91"/>
      <c r="D11" s="91"/>
      <c r="E11" s="107"/>
      <c r="F11" s="107"/>
      <c r="G11" s="107"/>
      <c r="H11" s="91"/>
      <c r="I11" s="68" t="str">
        <f>Table!L11</f>
        <v>Grain Density, grams/cc:</v>
      </c>
      <c r="M11" s="89">
        <f>L30</f>
        <v>2.6820058150592994</v>
      </c>
      <c r="N11" s="107"/>
      <c r="O11" s="85" t="s">
        <v>39</v>
      </c>
      <c r="P11" s="15"/>
      <c r="Q11" s="20"/>
      <c r="R11" s="59"/>
      <c r="S11" s="124"/>
      <c r="T11" s="124"/>
      <c r="U11" s="143"/>
      <c r="V11" s="155"/>
      <c r="AE11" s="41"/>
      <c r="AF11" s="24"/>
      <c r="AG11" s="24"/>
    </row>
    <row r="12" spans="1:40" ht="12.4" customHeight="1" x14ac:dyDescent="0.2">
      <c r="A12" s="44"/>
      <c r="B12" s="91"/>
      <c r="C12" s="91"/>
      <c r="D12" s="91"/>
      <c r="E12" s="91"/>
      <c r="F12" s="91"/>
      <c r="G12" s="91"/>
      <c r="H12" s="91"/>
      <c r="I12" s="91"/>
      <c r="J12" s="39"/>
      <c r="K12" s="91"/>
      <c r="L12" s="91"/>
      <c r="M12" s="141"/>
      <c r="N12" s="107"/>
      <c r="O12" s="66"/>
      <c r="P12" s="150"/>
      <c r="Q12" s="20"/>
      <c r="R12" s="33"/>
      <c r="S12" s="20"/>
      <c r="T12" s="12"/>
      <c r="U12" s="33"/>
      <c r="V12" s="155"/>
      <c r="AE12" s="24"/>
      <c r="AF12" s="24"/>
      <c r="AG12" s="24"/>
    </row>
    <row r="13" spans="1:40" ht="12.4" customHeight="1" x14ac:dyDescent="0.2">
      <c r="A13" s="17"/>
      <c r="B13" s="17" t="s">
        <v>58</v>
      </c>
      <c r="C13" s="17" t="s">
        <v>57</v>
      </c>
      <c r="D13" s="17" t="s">
        <v>58</v>
      </c>
      <c r="E13" s="17" t="s">
        <v>57</v>
      </c>
      <c r="F13" s="17" t="s">
        <v>91</v>
      </c>
      <c r="G13" s="122"/>
      <c r="H13" s="122"/>
      <c r="N13" s="107"/>
      <c r="O13" s="66"/>
      <c r="P13" s="150"/>
      <c r="Q13" s="20"/>
      <c r="R13" s="20"/>
      <c r="S13" s="20"/>
      <c r="T13" s="12"/>
      <c r="U13" s="20"/>
      <c r="V13" s="155"/>
      <c r="AE13" s="24"/>
      <c r="AF13" s="24"/>
      <c r="AG13" s="24"/>
    </row>
    <row r="14" spans="1:40" ht="12.4" customHeight="1" x14ac:dyDescent="0.2">
      <c r="A14" s="129" t="s">
        <v>85</v>
      </c>
      <c r="B14" s="129" t="s">
        <v>63</v>
      </c>
      <c r="C14" s="129" t="s">
        <v>63</v>
      </c>
      <c r="D14" s="129" t="s">
        <v>63</v>
      </c>
      <c r="E14" s="129" t="s">
        <v>63</v>
      </c>
      <c r="F14" s="129" t="s">
        <v>50</v>
      </c>
      <c r="G14" s="122"/>
      <c r="H14" s="122"/>
      <c r="I14" s="110"/>
      <c r="J14" s="110"/>
      <c r="K14" s="110"/>
      <c r="L14" s="110"/>
      <c r="M14" s="110"/>
      <c r="N14" s="107"/>
      <c r="O14" s="66"/>
      <c r="P14" s="150"/>
      <c r="Q14" s="20"/>
      <c r="R14" s="20"/>
      <c r="S14" s="20"/>
      <c r="T14" s="12"/>
      <c r="U14" s="20"/>
      <c r="V14" s="155"/>
      <c r="AE14" s="24"/>
      <c r="AF14" s="24"/>
      <c r="AG14" s="24"/>
    </row>
    <row r="15" spans="1:40" ht="12.4" customHeight="1" x14ac:dyDescent="0.2">
      <c r="A15" s="129" t="s">
        <v>78</v>
      </c>
      <c r="B15" s="129" t="s">
        <v>3</v>
      </c>
      <c r="C15" s="129" t="s">
        <v>3</v>
      </c>
      <c r="D15" s="129" t="s">
        <v>5</v>
      </c>
      <c r="E15" s="129" t="s">
        <v>5</v>
      </c>
      <c r="F15" s="129" t="s">
        <v>5</v>
      </c>
      <c r="G15" s="122"/>
      <c r="H15" s="122"/>
      <c r="I15" s="122"/>
      <c r="J15" s="122"/>
      <c r="K15" s="122"/>
      <c r="L15" s="110"/>
      <c r="M15" s="110"/>
      <c r="N15" s="91"/>
      <c r="O15" s="66"/>
      <c r="P15" s="150"/>
      <c r="Q15" s="20"/>
      <c r="R15" s="20"/>
      <c r="S15" s="20"/>
      <c r="T15" s="12"/>
      <c r="U15" s="20"/>
      <c r="V15" s="155"/>
      <c r="AE15" s="24"/>
      <c r="AF15" s="24"/>
      <c r="AG15" s="24"/>
    </row>
    <row r="16" spans="1:40" ht="12.4" customHeight="1" x14ac:dyDescent="0.2">
      <c r="A16" s="128" t="s">
        <v>49</v>
      </c>
      <c r="B16" s="128" t="s">
        <v>35</v>
      </c>
      <c r="C16" s="128" t="s">
        <v>35</v>
      </c>
      <c r="D16" s="128" t="s">
        <v>25</v>
      </c>
      <c r="E16" s="128" t="s">
        <v>25</v>
      </c>
      <c r="F16" s="128" t="s">
        <v>25</v>
      </c>
      <c r="G16" s="122"/>
      <c r="H16" s="122"/>
      <c r="I16" s="122"/>
      <c r="J16" s="122"/>
      <c r="K16" s="122"/>
      <c r="L16" s="122"/>
      <c r="M16" s="122"/>
      <c r="N16" s="91"/>
      <c r="O16" s="150"/>
      <c r="P16" s="150"/>
      <c r="Q16" s="33"/>
      <c r="R16" s="155"/>
      <c r="S16" s="155"/>
      <c r="T16" s="155"/>
      <c r="U16" s="155"/>
      <c r="V16" s="155"/>
      <c r="AE16" s="24"/>
      <c r="AF16" s="24"/>
      <c r="AG16" s="24"/>
    </row>
    <row r="17" spans="1:35" ht="12.4" customHeight="1" x14ac:dyDescent="0.2">
      <c r="A17" s="107"/>
      <c r="B17" s="107"/>
      <c r="E17" s="107"/>
      <c r="F17" s="107"/>
      <c r="G17" s="107"/>
      <c r="H17" s="107"/>
      <c r="I17" s="107"/>
      <c r="J17" s="107"/>
      <c r="K17" s="107"/>
      <c r="L17" s="107"/>
      <c r="M17" s="107"/>
      <c r="N17" s="91"/>
      <c r="O17" s="150"/>
      <c r="P17" s="150"/>
      <c r="Q17" s="123"/>
      <c r="R17" s="33"/>
      <c r="S17" s="33"/>
      <c r="T17" s="92"/>
      <c r="U17" s="155"/>
      <c r="V17" s="155"/>
      <c r="AE17" s="24"/>
      <c r="AF17" s="24"/>
      <c r="AG17" s="24"/>
    </row>
    <row r="18" spans="1:35" ht="12.4" customHeight="1" x14ac:dyDescent="0.2">
      <c r="A18" s="147">
        <v>1.5249248743057251</v>
      </c>
      <c r="B18" s="111">
        <v>0</v>
      </c>
      <c r="C18" s="131">
        <f t="shared" ref="C18:C135" si="0">IF(B18-I$34&lt;0,0,B18-I$34)</f>
        <v>0</v>
      </c>
      <c r="D18" s="131">
        <f t="shared" ref="D18:D135" si="1">B18/$B$135</f>
        <v>0</v>
      </c>
      <c r="E18" s="131">
        <f t="shared" ref="E18:E135" si="2">C18/$H$30</f>
        <v>0</v>
      </c>
      <c r="F18" s="131">
        <f t="shared" ref="F18:F135" si="3">E18-E17</f>
        <v>0</v>
      </c>
      <c r="G18" s="131"/>
      <c r="H18" s="31" t="s">
        <v>19</v>
      </c>
      <c r="I18" s="145"/>
      <c r="J18" s="145"/>
      <c r="K18" s="145"/>
      <c r="L18" s="145"/>
      <c r="M18" s="8"/>
      <c r="O18" s="147"/>
      <c r="P18" s="150"/>
      <c r="Q18" s="65"/>
      <c r="R18" s="94"/>
      <c r="S18" s="148"/>
      <c r="T18" s="56"/>
      <c r="U18" s="56"/>
      <c r="V18" s="56"/>
      <c r="W18" s="70"/>
      <c r="X18" s="65"/>
      <c r="AG18" s="24"/>
      <c r="AH18" s="24"/>
      <c r="AI18" s="24"/>
    </row>
    <row r="19" spans="1:35" ht="12.4" customHeight="1" x14ac:dyDescent="0.2">
      <c r="A19" s="147">
        <v>1.5977315902709961</v>
      </c>
      <c r="B19" s="111">
        <v>7.9737680854834539E-4</v>
      </c>
      <c r="C19" s="131">
        <f t="shared" si="0"/>
        <v>0</v>
      </c>
      <c r="D19" s="131">
        <f t="shared" si="1"/>
        <v>5.1327319919875869E-4</v>
      </c>
      <c r="E19" s="131">
        <f t="shared" si="2"/>
        <v>0</v>
      </c>
      <c r="F19" s="131">
        <f t="shared" si="3"/>
        <v>0</v>
      </c>
      <c r="G19" s="131"/>
      <c r="H19" s="17" t="s">
        <v>89</v>
      </c>
      <c r="I19" s="17" t="s">
        <v>2</v>
      </c>
      <c r="J19" s="17" t="s">
        <v>84</v>
      </c>
      <c r="K19" s="17"/>
      <c r="L19" s="17" t="s">
        <v>84</v>
      </c>
      <c r="M19" s="17" t="s">
        <v>15</v>
      </c>
      <c r="O19" s="147"/>
      <c r="P19" s="150"/>
      <c r="Q19" s="65"/>
      <c r="R19" s="94"/>
      <c r="S19" s="122"/>
      <c r="T19" s="122"/>
      <c r="U19" s="122"/>
      <c r="V19" s="122"/>
      <c r="W19" s="70"/>
      <c r="X19" s="65"/>
      <c r="AG19" s="24"/>
      <c r="AH19" s="24"/>
      <c r="AI19" s="24"/>
    </row>
    <row r="20" spans="1:35" ht="12.4" customHeight="1" x14ac:dyDescent="0.2">
      <c r="A20" s="147">
        <v>1.8203334808349609</v>
      </c>
      <c r="B20" s="111">
        <v>2.3921305256332749E-3</v>
      </c>
      <c r="C20" s="131">
        <f t="shared" si="0"/>
        <v>0</v>
      </c>
      <c r="D20" s="131">
        <f t="shared" si="1"/>
        <v>1.5398196619589245E-3</v>
      </c>
      <c r="E20" s="131">
        <f t="shared" si="2"/>
        <v>0</v>
      </c>
      <c r="F20" s="131">
        <f t="shared" si="3"/>
        <v>0</v>
      </c>
      <c r="G20" s="131"/>
      <c r="H20" s="129" t="s">
        <v>3</v>
      </c>
      <c r="I20" s="129" t="s">
        <v>3</v>
      </c>
      <c r="J20" s="129" t="s">
        <v>3</v>
      </c>
      <c r="K20" s="129" t="s">
        <v>62</v>
      </c>
      <c r="L20" s="129" t="s">
        <v>40</v>
      </c>
      <c r="M20" s="129" t="s">
        <v>9</v>
      </c>
      <c r="O20" s="147"/>
      <c r="P20" s="150"/>
      <c r="Q20" s="65"/>
      <c r="R20" s="94"/>
      <c r="S20" s="122"/>
      <c r="T20" s="122"/>
      <c r="U20" s="122"/>
      <c r="V20" s="122"/>
      <c r="W20" s="70"/>
      <c r="X20" s="65"/>
      <c r="AG20" s="24"/>
      <c r="AH20" s="24"/>
      <c r="AI20" s="24"/>
    </row>
    <row r="21" spans="1:35" ht="12.4" customHeight="1" x14ac:dyDescent="0.2">
      <c r="A21" s="147">
        <v>2.0241596698760986</v>
      </c>
      <c r="B21" s="111">
        <v>3.7415373016535468E-3</v>
      </c>
      <c r="C21" s="131">
        <f t="shared" si="0"/>
        <v>0</v>
      </c>
      <c r="D21" s="131">
        <f t="shared" si="1"/>
        <v>2.4084357610518218E-3</v>
      </c>
      <c r="E21" s="131">
        <f t="shared" si="2"/>
        <v>0</v>
      </c>
      <c r="F21" s="131">
        <f t="shared" si="3"/>
        <v>0</v>
      </c>
      <c r="G21" s="131"/>
      <c r="H21" s="128" t="s">
        <v>35</v>
      </c>
      <c r="I21" s="128" t="s">
        <v>35</v>
      </c>
      <c r="J21" s="128" t="s">
        <v>35</v>
      </c>
      <c r="K21" s="128" t="s">
        <v>25</v>
      </c>
      <c r="L21" s="128" t="s">
        <v>26</v>
      </c>
      <c r="M21" s="128" t="s">
        <v>18</v>
      </c>
      <c r="O21" s="147"/>
      <c r="P21" s="150"/>
      <c r="Q21" s="65"/>
      <c r="R21" s="94"/>
      <c r="S21" s="122"/>
      <c r="T21" s="122"/>
      <c r="U21" s="122"/>
      <c r="V21" s="122"/>
      <c r="W21" s="70"/>
      <c r="X21" s="65"/>
      <c r="AG21" s="78"/>
      <c r="AH21" s="24"/>
      <c r="AI21" s="24"/>
    </row>
    <row r="22" spans="1:35" ht="12.4" customHeight="1" x14ac:dyDescent="0.2">
      <c r="A22" s="147">
        <v>2.1758403778076172</v>
      </c>
      <c r="B22" s="111">
        <v>4.2935676190843097E-3</v>
      </c>
      <c r="C22" s="131">
        <f t="shared" si="0"/>
        <v>0</v>
      </c>
      <c r="D22" s="131">
        <f t="shared" si="1"/>
        <v>2.7637788862152307E-3</v>
      </c>
      <c r="E22" s="131">
        <f t="shared" si="2"/>
        <v>0</v>
      </c>
      <c r="F22" s="131">
        <f t="shared" si="3"/>
        <v>0</v>
      </c>
      <c r="G22" s="131"/>
      <c r="H22" s="73"/>
      <c r="I22" s="147"/>
      <c r="J22" s="147"/>
      <c r="K22" s="147"/>
      <c r="L22" s="147"/>
      <c r="M22" s="147"/>
      <c r="O22" s="147"/>
      <c r="P22" s="150"/>
      <c r="Q22" s="65"/>
      <c r="R22" s="94"/>
      <c r="S22" s="160"/>
      <c r="T22" s="70"/>
      <c r="U22" s="70"/>
      <c r="V22" s="70"/>
      <c r="W22" s="70"/>
      <c r="X22" s="65"/>
      <c r="AG22" s="78"/>
      <c r="AH22" s="24"/>
      <c r="AI22" s="24"/>
    </row>
    <row r="23" spans="1:35" ht="12.4" customHeight="1" x14ac:dyDescent="0.2">
      <c r="A23" s="147">
        <v>2.3755669593811035</v>
      </c>
      <c r="B23" s="111">
        <v>4.2935676812883034E-3</v>
      </c>
      <c r="C23" s="131">
        <f t="shared" si="0"/>
        <v>0</v>
      </c>
      <c r="D23" s="131">
        <f t="shared" si="1"/>
        <v>2.7637789262560776E-3</v>
      </c>
      <c r="E23" s="131">
        <f t="shared" si="2"/>
        <v>0</v>
      </c>
      <c r="F23" s="131">
        <f t="shared" si="3"/>
        <v>0</v>
      </c>
      <c r="G23" s="131"/>
      <c r="H23" s="53">
        <f>I23-J23</f>
        <v>1.6199999999999992</v>
      </c>
      <c r="I23" s="53">
        <v>11.34</v>
      </c>
      <c r="J23" s="53">
        <v>9.7200000000000006</v>
      </c>
      <c r="K23" s="100">
        <f>H23/I23</f>
        <v>0.14285714285714279</v>
      </c>
      <c r="L23" s="53">
        <f>M23/J23</f>
        <v>2.6816872427983536</v>
      </c>
      <c r="M23" s="53">
        <v>26.065999999999999</v>
      </c>
      <c r="O23" s="126"/>
      <c r="P23" s="150"/>
      <c r="Q23" s="65"/>
      <c r="R23" s="94"/>
      <c r="S23" s="34"/>
      <c r="T23" s="34"/>
      <c r="U23" s="34"/>
      <c r="V23" s="34"/>
      <c r="W23" s="70"/>
      <c r="X23" s="65"/>
      <c r="AG23" s="78"/>
      <c r="AH23" s="24"/>
      <c r="AI23" s="24"/>
    </row>
    <row r="24" spans="1:35" ht="12.4" customHeight="1" x14ac:dyDescent="0.2">
      <c r="A24" s="147">
        <v>2.5893959999084473</v>
      </c>
      <c r="B24" s="111">
        <v>4.293567743492298E-3</v>
      </c>
      <c r="C24" s="131">
        <f t="shared" si="0"/>
        <v>0</v>
      </c>
      <c r="D24" s="131">
        <f t="shared" si="1"/>
        <v>2.763778966296925E-3</v>
      </c>
      <c r="E24" s="131">
        <f t="shared" si="2"/>
        <v>0</v>
      </c>
      <c r="F24" s="131">
        <f t="shared" si="3"/>
        <v>0</v>
      </c>
      <c r="G24" s="131"/>
      <c r="O24" s="147"/>
      <c r="P24" s="150"/>
      <c r="Q24" s="65"/>
      <c r="R24" s="94"/>
      <c r="S24" s="155"/>
      <c r="T24" s="155"/>
      <c r="U24" s="155"/>
      <c r="V24" s="155"/>
      <c r="W24" s="70"/>
      <c r="X24" s="65"/>
      <c r="AG24" s="78"/>
      <c r="AH24" s="24"/>
      <c r="AI24" s="24"/>
    </row>
    <row r="25" spans="1:35" ht="12.4" customHeight="1" x14ac:dyDescent="0.2">
      <c r="A25" s="147">
        <v>2.8291335105895996</v>
      </c>
      <c r="B25" s="111">
        <v>1.1592631591065584E-2</v>
      </c>
      <c r="C25" s="131">
        <f t="shared" si="0"/>
        <v>0</v>
      </c>
      <c r="D25" s="131">
        <f t="shared" si="1"/>
        <v>7.4622023616555504E-3</v>
      </c>
      <c r="E25" s="131">
        <f t="shared" si="2"/>
        <v>0</v>
      </c>
      <c r="F25" s="131">
        <f t="shared" si="3"/>
        <v>0</v>
      </c>
      <c r="G25" s="131"/>
      <c r="H25" s="31" t="s">
        <v>77</v>
      </c>
      <c r="I25" s="145"/>
      <c r="J25" s="145"/>
      <c r="K25" s="145"/>
      <c r="L25" s="145"/>
      <c r="M25" s="8"/>
      <c r="O25" s="147"/>
      <c r="P25" s="150"/>
      <c r="Q25" s="65"/>
      <c r="R25" s="94"/>
      <c r="S25" s="148"/>
      <c r="T25" s="56"/>
      <c r="U25" s="56"/>
      <c r="V25" s="56"/>
      <c r="W25" s="70"/>
      <c r="X25" s="65"/>
      <c r="AG25" s="37"/>
      <c r="AH25" s="24"/>
      <c r="AI25" s="24"/>
    </row>
    <row r="26" spans="1:35" ht="12.4" customHeight="1" x14ac:dyDescent="0.2">
      <c r="A26" s="147">
        <v>3.0863349437713623</v>
      </c>
      <c r="B26" s="111">
        <v>1.33100591786358E-2</v>
      </c>
      <c r="C26" s="131">
        <f t="shared" si="0"/>
        <v>0</v>
      </c>
      <c r="D26" s="131">
        <f t="shared" si="1"/>
        <v>8.5677142636999461E-3</v>
      </c>
      <c r="E26" s="131">
        <f t="shared" si="2"/>
        <v>0</v>
      </c>
      <c r="F26" s="131">
        <f t="shared" si="3"/>
        <v>0</v>
      </c>
      <c r="G26" s="131"/>
      <c r="H26" s="17" t="s">
        <v>89</v>
      </c>
      <c r="I26" s="17" t="s">
        <v>2</v>
      </c>
      <c r="J26" s="17" t="s">
        <v>84</v>
      </c>
      <c r="K26" s="17"/>
      <c r="L26" s="17" t="s">
        <v>84</v>
      </c>
      <c r="M26" s="17" t="s">
        <v>15</v>
      </c>
      <c r="O26" s="147"/>
      <c r="P26" s="150"/>
      <c r="Q26" s="65"/>
      <c r="R26" s="94"/>
      <c r="S26" s="122"/>
      <c r="T26" s="122"/>
      <c r="U26" s="122"/>
      <c r="V26" s="122"/>
      <c r="W26" s="70"/>
      <c r="X26" s="65"/>
      <c r="AG26" s="37"/>
      <c r="AH26" s="24"/>
      <c r="AI26" s="24"/>
    </row>
    <row r="27" spans="1:35" ht="12.4" customHeight="1" x14ac:dyDescent="0.2">
      <c r="A27" s="147">
        <v>3.3701012134552002</v>
      </c>
      <c r="B27" s="111">
        <v>1.5211495322198565E-2</v>
      </c>
      <c r="C27" s="131">
        <f t="shared" si="0"/>
        <v>0</v>
      </c>
      <c r="D27" s="131">
        <f t="shared" si="1"/>
        <v>9.7916728765110907E-3</v>
      </c>
      <c r="E27" s="131">
        <f t="shared" si="2"/>
        <v>0</v>
      </c>
      <c r="F27" s="131">
        <f t="shared" si="3"/>
        <v>0</v>
      </c>
      <c r="G27" s="131"/>
      <c r="H27" s="129" t="s">
        <v>3</v>
      </c>
      <c r="I27" s="129" t="s">
        <v>3</v>
      </c>
      <c r="J27" s="129" t="s">
        <v>3</v>
      </c>
      <c r="K27" s="129" t="s">
        <v>62</v>
      </c>
      <c r="L27" s="129" t="s">
        <v>40</v>
      </c>
      <c r="M27" s="129" t="s">
        <v>9</v>
      </c>
      <c r="O27" s="147"/>
      <c r="P27" s="150"/>
      <c r="Q27" s="65"/>
      <c r="R27" s="94"/>
      <c r="S27" s="122"/>
      <c r="T27" s="122"/>
      <c r="U27" s="122"/>
      <c r="V27" s="122"/>
      <c r="W27" s="70"/>
      <c r="X27" s="65"/>
      <c r="AG27" s="37"/>
      <c r="AH27" s="24"/>
      <c r="AI27" s="24"/>
    </row>
    <row r="28" spans="1:35" ht="12.4" customHeight="1" x14ac:dyDescent="0.2">
      <c r="A28" s="147">
        <v>3.6953539848327637</v>
      </c>
      <c r="B28" s="111">
        <v>1.6499566012876225E-2</v>
      </c>
      <c r="C28" s="131">
        <f t="shared" si="0"/>
        <v>0</v>
      </c>
      <c r="D28" s="131">
        <f t="shared" si="1"/>
        <v>1.0620806803044386E-2</v>
      </c>
      <c r="E28" s="131">
        <f t="shared" si="2"/>
        <v>0</v>
      </c>
      <c r="F28" s="131">
        <f t="shared" si="3"/>
        <v>0</v>
      </c>
      <c r="G28" s="131"/>
      <c r="H28" s="128" t="s">
        <v>35</v>
      </c>
      <c r="I28" s="128" t="s">
        <v>35</v>
      </c>
      <c r="J28" s="128" t="s">
        <v>35</v>
      </c>
      <c r="K28" s="128" t="s">
        <v>25</v>
      </c>
      <c r="L28" s="128" t="s">
        <v>26</v>
      </c>
      <c r="M28" s="128" t="s">
        <v>18</v>
      </c>
      <c r="O28" s="147"/>
      <c r="P28" s="150"/>
      <c r="Q28" s="65"/>
      <c r="R28" s="94"/>
      <c r="S28" s="122"/>
      <c r="T28" s="122"/>
      <c r="U28" s="122"/>
      <c r="V28" s="122"/>
      <c r="W28" s="70"/>
      <c r="X28" s="65"/>
      <c r="AG28" s="37"/>
      <c r="AH28" s="24"/>
      <c r="AI28" s="24"/>
    </row>
    <row r="29" spans="1:35" ht="12.4" customHeight="1" x14ac:dyDescent="0.2">
      <c r="A29" s="147">
        <v>4.0451216697692871</v>
      </c>
      <c r="B29" s="111">
        <v>1.7542290062453943E-2</v>
      </c>
      <c r="C29" s="131">
        <f t="shared" si="0"/>
        <v>0</v>
      </c>
      <c r="D29" s="131">
        <f t="shared" si="1"/>
        <v>1.1292010558998358E-2</v>
      </c>
      <c r="E29" s="131">
        <f t="shared" si="2"/>
        <v>0</v>
      </c>
      <c r="F29" s="131">
        <f t="shared" si="3"/>
        <v>0</v>
      </c>
      <c r="G29" s="131"/>
      <c r="H29" s="73"/>
      <c r="I29" s="147"/>
      <c r="J29" s="147"/>
      <c r="K29" s="147"/>
      <c r="L29" s="147"/>
      <c r="M29" s="147"/>
      <c r="O29" s="147"/>
      <c r="P29" s="150"/>
      <c r="Q29" s="65"/>
      <c r="R29" s="94"/>
      <c r="S29" s="160"/>
      <c r="T29" s="70"/>
      <c r="U29" s="70"/>
      <c r="V29" s="70"/>
      <c r="W29" s="70"/>
      <c r="X29" s="65"/>
      <c r="AG29" s="2"/>
      <c r="AH29" s="24"/>
      <c r="AI29" s="24"/>
    </row>
    <row r="30" spans="1:35" ht="12.4" customHeight="1" x14ac:dyDescent="0.2">
      <c r="A30" s="147">
        <v>4.4270291328430176</v>
      </c>
      <c r="B30" s="111">
        <v>1.8830359253308022E-2</v>
      </c>
      <c r="C30" s="131">
        <f t="shared" si="0"/>
        <v>0</v>
      </c>
      <c r="D30" s="131">
        <f t="shared" si="1"/>
        <v>1.2121143520091927E-2</v>
      </c>
      <c r="E30" s="131">
        <f t="shared" si="2"/>
        <v>0</v>
      </c>
      <c r="F30" s="131">
        <f t="shared" si="3"/>
        <v>0</v>
      </c>
      <c r="G30" s="131"/>
      <c r="H30" s="53">
        <f>C135</f>
        <v>1.5270302359312855</v>
      </c>
      <c r="I30" s="53">
        <v>11.245875681247249</v>
      </c>
      <c r="J30" s="53">
        <f>I30-H30</f>
        <v>9.7188454453159636</v>
      </c>
      <c r="K30" s="100">
        <f>H30/I30</f>
        <v>0.13578580087610634</v>
      </c>
      <c r="L30" s="53">
        <f>M30/J30</f>
        <v>2.6820058150592994</v>
      </c>
      <c r="M30" s="53">
        <f>M23</f>
        <v>26.065999999999999</v>
      </c>
      <c r="N30" s="95"/>
      <c r="O30" s="131"/>
      <c r="P30" s="150"/>
      <c r="Q30" s="155"/>
      <c r="R30" s="94"/>
      <c r="S30" s="34"/>
      <c r="T30" s="34"/>
      <c r="U30" s="34"/>
      <c r="V30" s="34"/>
      <c r="W30" s="23"/>
      <c r="X30" s="51"/>
    </row>
    <row r="31" spans="1:35" ht="12.4" customHeight="1" x14ac:dyDescent="0.2">
      <c r="A31" s="147">
        <v>4.8337798118591309</v>
      </c>
      <c r="B31" s="111">
        <v>1.9627736861762279E-2</v>
      </c>
      <c r="C31" s="131">
        <f t="shared" si="0"/>
        <v>0</v>
      </c>
      <c r="D31" s="131">
        <f t="shared" si="1"/>
        <v>1.2634417234191874E-2</v>
      </c>
      <c r="E31" s="131">
        <f t="shared" si="2"/>
        <v>0</v>
      </c>
      <c r="F31" s="131">
        <f t="shared" si="3"/>
        <v>0</v>
      </c>
      <c r="G31" s="131"/>
      <c r="H31" s="73"/>
      <c r="I31" s="147"/>
      <c r="J31" s="147"/>
      <c r="K31" s="147"/>
      <c r="L31" s="147"/>
      <c r="M31" s="144"/>
      <c r="O31" s="16"/>
      <c r="P31" s="150"/>
      <c r="Q31" s="34"/>
      <c r="R31" s="155"/>
      <c r="S31" s="155"/>
      <c r="T31" s="155"/>
      <c r="U31" s="155"/>
      <c r="V31" s="155"/>
    </row>
    <row r="32" spans="1:35" ht="12.4" customHeight="1" x14ac:dyDescent="0.2">
      <c r="A32" s="147">
        <v>5.2766876220703125</v>
      </c>
      <c r="B32" s="111">
        <v>2.0241101664723832E-2</v>
      </c>
      <c r="C32" s="131">
        <f t="shared" si="0"/>
        <v>0</v>
      </c>
      <c r="D32" s="131">
        <f t="shared" si="1"/>
        <v>1.302924150211251E-2</v>
      </c>
      <c r="E32" s="131">
        <f t="shared" si="2"/>
        <v>0</v>
      </c>
      <c r="F32" s="131">
        <f t="shared" si="3"/>
        <v>0</v>
      </c>
      <c r="G32" s="131"/>
      <c r="I32" s="164" t="s">
        <v>37</v>
      </c>
      <c r="J32" s="165"/>
      <c r="K32" s="164" t="s">
        <v>65</v>
      </c>
      <c r="L32" s="165"/>
      <c r="M32" s="160"/>
      <c r="N32" s="144"/>
      <c r="O32" s="16"/>
      <c r="P32" s="150"/>
      <c r="Q32" s="34"/>
      <c r="R32" s="155"/>
      <c r="S32" s="155"/>
      <c r="T32" s="155"/>
      <c r="U32" s="155"/>
      <c r="V32" s="155"/>
    </row>
    <row r="33" spans="1:22" ht="12.4" customHeight="1" x14ac:dyDescent="0.2">
      <c r="A33" s="147">
        <v>5.7668213844299316</v>
      </c>
      <c r="B33" s="111">
        <v>2.0793132982036982E-2</v>
      </c>
      <c r="C33" s="131">
        <f t="shared" si="0"/>
        <v>0</v>
      </c>
      <c r="D33" s="131">
        <f t="shared" si="1"/>
        <v>1.3384585270902402E-2</v>
      </c>
      <c r="E33" s="131">
        <f t="shared" si="2"/>
        <v>0</v>
      </c>
      <c r="F33" s="131">
        <f t="shared" si="3"/>
        <v>0</v>
      </c>
      <c r="G33" s="131"/>
      <c r="I33" s="166" t="s">
        <v>35</v>
      </c>
      <c r="J33" s="167"/>
      <c r="K33" s="166" t="s">
        <v>49</v>
      </c>
      <c r="L33" s="167"/>
      <c r="M33" s="155"/>
      <c r="N33" s="144"/>
      <c r="O33" s="16"/>
      <c r="P33" s="150"/>
      <c r="Q33" s="34"/>
      <c r="R33" s="155"/>
      <c r="S33" s="155"/>
      <c r="T33" s="155"/>
      <c r="U33" s="155"/>
      <c r="V33" s="155"/>
    </row>
    <row r="34" spans="1:22" ht="12.4" customHeight="1" x14ac:dyDescent="0.2">
      <c r="A34" s="147">
        <v>6.3062310218811035</v>
      </c>
      <c r="B34" s="111">
        <v>2.1222490178894254E-2</v>
      </c>
      <c r="C34" s="131">
        <f t="shared" si="0"/>
        <v>0</v>
      </c>
      <c r="D34" s="131">
        <f t="shared" si="1"/>
        <v>1.3660963439501447E-2</v>
      </c>
      <c r="E34" s="131">
        <f t="shared" si="2"/>
        <v>0</v>
      </c>
      <c r="F34" s="131">
        <f t="shared" si="3"/>
        <v>0</v>
      </c>
      <c r="G34" s="131"/>
      <c r="I34" s="168">
        <v>2.6483194719456683E-2</v>
      </c>
      <c r="J34" s="169"/>
      <c r="K34" s="168">
        <f>LOOKUP(I34,B$18:B$135,A$18:A$135)</f>
        <v>48.782379150390625</v>
      </c>
      <c r="L34" s="169"/>
      <c r="M34" s="153"/>
      <c r="N34" s="144"/>
      <c r="O34" s="16"/>
      <c r="P34" s="150"/>
      <c r="Q34" s="34"/>
      <c r="R34" s="155"/>
      <c r="S34" s="155"/>
      <c r="T34" s="155"/>
      <c r="U34" s="155"/>
      <c r="V34" s="155"/>
    </row>
    <row r="35" spans="1:22" ht="12.4" customHeight="1" x14ac:dyDescent="0.2">
      <c r="A35" s="147">
        <v>6.8991799354553223</v>
      </c>
      <c r="B35" s="111">
        <v>2.1590508715711759E-2</v>
      </c>
      <c r="C35" s="131">
        <f t="shared" si="0"/>
        <v>0</v>
      </c>
      <c r="D35" s="131">
        <f t="shared" si="1"/>
        <v>1.3897857778202688E-2</v>
      </c>
      <c r="E35" s="131">
        <f t="shared" si="2"/>
        <v>0</v>
      </c>
      <c r="F35" s="131">
        <f t="shared" si="3"/>
        <v>0</v>
      </c>
      <c r="G35" s="131"/>
      <c r="H35" s="73"/>
      <c r="I35" s="147"/>
      <c r="J35" s="147"/>
      <c r="K35" s="70"/>
      <c r="L35" s="70"/>
      <c r="M35" s="70"/>
      <c r="N35" s="144"/>
      <c r="O35" s="16"/>
      <c r="P35" s="150"/>
      <c r="Q35" s="34"/>
      <c r="R35" s="155"/>
      <c r="S35" s="155"/>
      <c r="T35" s="155"/>
      <c r="U35" s="155"/>
      <c r="V35" s="155"/>
    </row>
    <row r="36" spans="1:22" ht="12.4" customHeight="1" x14ac:dyDescent="0.2">
      <c r="A36" s="147">
        <v>7.5447664260864258</v>
      </c>
      <c r="B36" s="111">
        <v>2.1897192791995538E-2</v>
      </c>
      <c r="C36" s="131">
        <f t="shared" si="0"/>
        <v>0</v>
      </c>
      <c r="D36" s="131">
        <f t="shared" si="1"/>
        <v>1.409527099023737E-2</v>
      </c>
      <c r="E36" s="131">
        <f t="shared" si="2"/>
        <v>0</v>
      </c>
      <c r="F36" s="131">
        <f t="shared" si="3"/>
        <v>0</v>
      </c>
      <c r="G36" s="131"/>
      <c r="H36" s="73"/>
      <c r="I36" s="147"/>
      <c r="J36" s="147"/>
      <c r="K36" s="147"/>
      <c r="L36" s="147"/>
      <c r="M36" s="147"/>
      <c r="N36" s="144"/>
      <c r="O36" s="16"/>
      <c r="P36" s="150"/>
      <c r="Q36" s="34"/>
      <c r="R36" s="155"/>
      <c r="S36" s="155"/>
      <c r="T36" s="155"/>
      <c r="U36" s="155"/>
      <c r="V36" s="155"/>
    </row>
    <row r="37" spans="1:22" ht="12.4" customHeight="1" x14ac:dyDescent="0.2">
      <c r="A37" s="147">
        <v>8.2520084381103516</v>
      </c>
      <c r="B37" s="111">
        <v>2.2203875643423389E-2</v>
      </c>
      <c r="C37" s="131">
        <f t="shared" si="0"/>
        <v>0</v>
      </c>
      <c r="D37" s="131">
        <f t="shared" si="1"/>
        <v>1.4292683413829605E-2</v>
      </c>
      <c r="E37" s="131">
        <f t="shared" si="2"/>
        <v>0</v>
      </c>
      <c r="F37" s="131">
        <f t="shared" si="3"/>
        <v>0</v>
      </c>
      <c r="G37" s="131"/>
      <c r="H37" s="73"/>
      <c r="I37" s="147"/>
      <c r="J37" s="147"/>
      <c r="K37" s="147"/>
      <c r="L37" s="147"/>
      <c r="M37" s="147"/>
      <c r="N37" s="144"/>
      <c r="O37" s="16"/>
      <c r="P37" s="150"/>
      <c r="Q37" s="34"/>
      <c r="R37" s="155"/>
      <c r="S37" s="155"/>
      <c r="T37" s="155"/>
      <c r="U37" s="155"/>
      <c r="V37" s="155"/>
    </row>
    <row r="38" spans="1:22" ht="12.4" customHeight="1" x14ac:dyDescent="0.2">
      <c r="A38" s="147">
        <v>9.0297622680664062</v>
      </c>
      <c r="B38" s="111">
        <v>2.2449222709473346E-2</v>
      </c>
      <c r="C38" s="131">
        <f t="shared" si="0"/>
        <v>0</v>
      </c>
      <c r="D38" s="131">
        <f t="shared" si="1"/>
        <v>1.4450613857950184E-2</v>
      </c>
      <c r="E38" s="131">
        <f t="shared" si="2"/>
        <v>0</v>
      </c>
      <c r="F38" s="131">
        <f t="shared" si="3"/>
        <v>0</v>
      </c>
      <c r="G38" s="131"/>
      <c r="N38" s="144"/>
      <c r="O38" s="16"/>
      <c r="P38" s="150"/>
      <c r="Q38" s="34"/>
      <c r="R38" s="155"/>
      <c r="S38" s="155"/>
      <c r="T38" s="155"/>
      <c r="U38" s="155"/>
      <c r="V38" s="155"/>
    </row>
    <row r="39" spans="1:22" ht="12.4" customHeight="1" x14ac:dyDescent="0.2">
      <c r="A39" s="147">
        <v>9.8781089782714844</v>
      </c>
      <c r="B39" s="111">
        <v>2.2817243421035048E-2</v>
      </c>
      <c r="C39" s="131">
        <f t="shared" si="0"/>
        <v>0</v>
      </c>
      <c r="D39" s="131">
        <f t="shared" si="1"/>
        <v>1.4687509596539031E-2</v>
      </c>
      <c r="E39" s="131">
        <f t="shared" si="2"/>
        <v>0</v>
      </c>
      <c r="F39" s="131">
        <f t="shared" si="3"/>
        <v>0</v>
      </c>
      <c r="G39" s="131"/>
      <c r="N39" s="144"/>
      <c r="O39" s="16"/>
      <c r="P39" s="150"/>
      <c r="Q39" s="34"/>
      <c r="R39" s="155"/>
      <c r="S39" s="155"/>
      <c r="T39" s="155"/>
      <c r="U39" s="155"/>
      <c r="V39" s="155"/>
    </row>
    <row r="40" spans="1:22" ht="12.4" customHeight="1" x14ac:dyDescent="0.2">
      <c r="A40" s="147">
        <v>10.786225318908691</v>
      </c>
      <c r="B40" s="111">
        <v>2.2939915704207042E-2</v>
      </c>
      <c r="C40" s="131">
        <f t="shared" si="0"/>
        <v>0</v>
      </c>
      <c r="D40" s="131">
        <f t="shared" si="1"/>
        <v>1.4766474014066215E-2</v>
      </c>
      <c r="E40" s="131">
        <f t="shared" si="2"/>
        <v>0</v>
      </c>
      <c r="F40" s="131">
        <f t="shared" si="3"/>
        <v>0</v>
      </c>
      <c r="G40" s="131"/>
      <c r="N40" s="144"/>
      <c r="O40" s="16"/>
      <c r="P40" s="150"/>
      <c r="Q40" s="34"/>
      <c r="R40" s="155"/>
      <c r="S40" s="155"/>
      <c r="T40" s="155"/>
      <c r="U40" s="155"/>
      <c r="V40" s="155"/>
    </row>
    <row r="41" spans="1:22" ht="12.4" customHeight="1" x14ac:dyDescent="0.2">
      <c r="A41" s="147">
        <v>11.885378837585449</v>
      </c>
      <c r="B41" s="111">
        <v>2.3246600680384966E-2</v>
      </c>
      <c r="C41" s="131">
        <f t="shared" si="0"/>
        <v>0</v>
      </c>
      <c r="D41" s="131">
        <f t="shared" si="1"/>
        <v>1.496388780536473E-2</v>
      </c>
      <c r="E41" s="131">
        <f t="shared" si="2"/>
        <v>0</v>
      </c>
      <c r="F41" s="131">
        <f t="shared" si="3"/>
        <v>0</v>
      </c>
      <c r="G41" s="131"/>
      <c r="N41" s="144"/>
      <c r="O41" s="16"/>
      <c r="P41" s="150"/>
      <c r="Q41" s="34"/>
      <c r="R41" s="155"/>
      <c r="S41" s="155"/>
      <c r="T41" s="155"/>
      <c r="U41" s="155"/>
      <c r="V41" s="155"/>
    </row>
    <row r="42" spans="1:22" ht="12.4" customHeight="1" x14ac:dyDescent="0.2">
      <c r="A42" s="147">
        <v>12.882453918457031</v>
      </c>
      <c r="B42" s="111">
        <v>2.3430610523726095E-2</v>
      </c>
      <c r="C42" s="131">
        <f t="shared" si="0"/>
        <v>0</v>
      </c>
      <c r="D42" s="131">
        <f t="shared" si="1"/>
        <v>1.5082335344800581E-2</v>
      </c>
      <c r="E42" s="131">
        <f t="shared" si="2"/>
        <v>0</v>
      </c>
      <c r="F42" s="131">
        <f t="shared" si="3"/>
        <v>0</v>
      </c>
      <c r="G42" s="131"/>
      <c r="H42" s="73"/>
      <c r="I42" s="147"/>
      <c r="J42" s="147"/>
      <c r="K42" s="147"/>
      <c r="L42" s="147"/>
      <c r="M42" s="147"/>
      <c r="N42" s="144"/>
      <c r="O42" s="16"/>
      <c r="P42" s="150"/>
      <c r="Q42" s="34"/>
      <c r="R42" s="155"/>
      <c r="S42" s="155"/>
      <c r="T42" s="155"/>
      <c r="U42" s="155"/>
      <c r="V42" s="155"/>
    </row>
    <row r="43" spans="1:22" ht="12.4" customHeight="1" x14ac:dyDescent="0.2">
      <c r="A43" s="147">
        <v>14.181661605834961</v>
      </c>
      <c r="B43" s="111">
        <v>2.373729270023333E-2</v>
      </c>
      <c r="C43" s="131">
        <f t="shared" si="0"/>
        <v>0</v>
      </c>
      <c r="D43" s="131">
        <f t="shared" si="1"/>
        <v>1.5279747333944937E-2</v>
      </c>
      <c r="E43" s="131">
        <f t="shared" si="2"/>
        <v>0</v>
      </c>
      <c r="F43" s="131">
        <f t="shared" si="3"/>
        <v>0</v>
      </c>
      <c r="G43" s="131"/>
      <c r="H43" s="73"/>
      <c r="I43" s="147"/>
      <c r="J43" s="147"/>
      <c r="K43" s="147"/>
      <c r="L43" s="147"/>
      <c r="M43" s="134"/>
      <c r="N43" s="144"/>
      <c r="O43" s="16"/>
      <c r="P43" s="150"/>
      <c r="Q43" s="34"/>
      <c r="R43" s="155"/>
      <c r="S43" s="155"/>
      <c r="T43" s="155"/>
      <c r="U43" s="155"/>
      <c r="V43" s="155"/>
    </row>
    <row r="44" spans="1:22" ht="12.4" customHeight="1" x14ac:dyDescent="0.2">
      <c r="A44" s="147">
        <v>15.471358299255371</v>
      </c>
      <c r="B44" s="111">
        <v>2.3982639091362674E-2</v>
      </c>
      <c r="C44" s="131">
        <f t="shared" si="0"/>
        <v>0</v>
      </c>
      <c r="D44" s="131">
        <f t="shared" si="1"/>
        <v>1.543767734361764E-2</v>
      </c>
      <c r="E44" s="131">
        <f t="shared" si="2"/>
        <v>0</v>
      </c>
      <c r="F44" s="131">
        <f t="shared" si="3"/>
        <v>0</v>
      </c>
      <c r="G44" s="131"/>
      <c r="H44" s="73"/>
      <c r="I44" s="147"/>
      <c r="J44" s="147"/>
      <c r="K44" s="147"/>
      <c r="L44" s="147"/>
      <c r="M44" s="134"/>
      <c r="N44" s="144"/>
      <c r="O44" s="16"/>
      <c r="P44" s="150"/>
      <c r="Q44" s="34"/>
      <c r="R44" s="155"/>
      <c r="S44" s="155"/>
      <c r="T44" s="155"/>
      <c r="U44" s="155"/>
      <c r="V44" s="155"/>
    </row>
    <row r="45" spans="1:22" ht="12.4" customHeight="1" x14ac:dyDescent="0.2">
      <c r="A45" s="147">
        <v>16.87403678894043</v>
      </c>
      <c r="B45" s="111">
        <v>2.4166648734727323E-2</v>
      </c>
      <c r="C45" s="131">
        <f t="shared" si="0"/>
        <v>0</v>
      </c>
      <c r="D45" s="131">
        <f t="shared" si="1"/>
        <v>1.5556124754328193E-2</v>
      </c>
      <c r="E45" s="131">
        <f t="shared" si="2"/>
        <v>0</v>
      </c>
      <c r="F45" s="131">
        <f t="shared" si="3"/>
        <v>0</v>
      </c>
      <c r="G45" s="131"/>
      <c r="H45" s="73"/>
      <c r="I45" s="147"/>
      <c r="J45" s="147"/>
      <c r="K45" s="147"/>
      <c r="L45" s="147"/>
      <c r="M45" s="134"/>
      <c r="N45" s="144"/>
      <c r="O45" s="16"/>
      <c r="P45" s="150"/>
      <c r="Q45" s="34"/>
      <c r="R45" s="155"/>
      <c r="S45" s="155"/>
      <c r="T45" s="155"/>
      <c r="U45" s="155"/>
      <c r="V45" s="155"/>
    </row>
    <row r="46" spans="1:22" ht="12.4" customHeight="1" x14ac:dyDescent="0.2">
      <c r="A46" s="147">
        <v>18.469144821166992</v>
      </c>
      <c r="B46" s="111">
        <v>2.4473330711258085E-2</v>
      </c>
      <c r="C46" s="131">
        <f t="shared" si="0"/>
        <v>0</v>
      </c>
      <c r="D46" s="131">
        <f t="shared" si="1"/>
        <v>1.5753536614747255E-2</v>
      </c>
      <c r="E46" s="131">
        <f t="shared" si="2"/>
        <v>0</v>
      </c>
      <c r="F46" s="131">
        <f t="shared" si="3"/>
        <v>0</v>
      </c>
      <c r="G46" s="131"/>
      <c r="H46" s="73"/>
      <c r="I46" s="147"/>
      <c r="J46" s="147"/>
      <c r="K46" s="147"/>
      <c r="L46" s="147"/>
      <c r="M46" s="134"/>
      <c r="N46" s="144"/>
      <c r="O46" s="16"/>
      <c r="P46" s="150"/>
      <c r="Q46" s="34"/>
      <c r="R46" s="155"/>
      <c r="S46" s="155"/>
      <c r="T46" s="155"/>
      <c r="U46" s="155"/>
      <c r="V46" s="155"/>
    </row>
    <row r="47" spans="1:22" ht="12.4" customHeight="1" x14ac:dyDescent="0.2">
      <c r="A47" s="147">
        <v>20.256845474243164</v>
      </c>
      <c r="B47" s="111">
        <v>2.471867690241095E-2</v>
      </c>
      <c r="C47" s="131">
        <f t="shared" si="0"/>
        <v>0</v>
      </c>
      <c r="D47" s="131">
        <f t="shared" si="1"/>
        <v>1.5911466495694658E-2</v>
      </c>
      <c r="E47" s="131">
        <f t="shared" si="2"/>
        <v>0</v>
      </c>
      <c r="F47" s="131">
        <f t="shared" si="3"/>
        <v>0</v>
      </c>
      <c r="G47" s="131"/>
      <c r="H47" s="73"/>
      <c r="I47" s="147"/>
      <c r="J47" s="147"/>
      <c r="K47" s="147"/>
      <c r="L47" s="147"/>
      <c r="M47" s="134"/>
      <c r="N47" s="144"/>
      <c r="O47" s="16"/>
      <c r="P47" s="150"/>
      <c r="Q47" s="34"/>
      <c r="R47" s="155"/>
      <c r="S47" s="155"/>
      <c r="T47" s="155"/>
      <c r="U47" s="155"/>
      <c r="V47" s="155"/>
    </row>
    <row r="48" spans="1:22" ht="12.4" customHeight="1" x14ac:dyDescent="0.2">
      <c r="A48" s="147">
        <v>22.157611846923828</v>
      </c>
      <c r="B48" s="111">
        <v>2.5516055260777E-2</v>
      </c>
      <c r="C48" s="131">
        <f t="shared" si="0"/>
        <v>0</v>
      </c>
      <c r="D48" s="131">
        <f t="shared" si="1"/>
        <v>1.642474069251447E-2</v>
      </c>
      <c r="E48" s="131">
        <f t="shared" si="2"/>
        <v>0</v>
      </c>
      <c r="F48" s="131">
        <f t="shared" si="3"/>
        <v>0</v>
      </c>
      <c r="G48" s="131"/>
      <c r="H48" s="73"/>
      <c r="I48" s="147"/>
      <c r="J48" s="147"/>
      <c r="K48" s="147"/>
      <c r="L48" s="147"/>
      <c r="M48" s="134"/>
      <c r="N48" s="144"/>
      <c r="O48" s="16"/>
      <c r="P48" s="150"/>
      <c r="Q48" s="34"/>
      <c r="R48" s="155"/>
      <c r="S48" s="155"/>
      <c r="T48" s="155"/>
      <c r="U48" s="155"/>
      <c r="V48" s="155"/>
    </row>
    <row r="49" spans="1:22" ht="12.4" customHeight="1" x14ac:dyDescent="0.2">
      <c r="A49" s="147">
        <v>24.253019332885742</v>
      </c>
      <c r="B49" s="111">
        <v>2.5577391577342411E-2</v>
      </c>
      <c r="C49" s="131">
        <f t="shared" si="0"/>
        <v>0</v>
      </c>
      <c r="D49" s="131">
        <f t="shared" si="1"/>
        <v>1.6464223013912694E-2</v>
      </c>
      <c r="E49" s="131">
        <f t="shared" si="2"/>
        <v>0</v>
      </c>
      <c r="F49" s="131">
        <f t="shared" si="3"/>
        <v>0</v>
      </c>
      <c r="G49" s="131"/>
      <c r="H49" s="73"/>
      <c r="I49" s="147"/>
      <c r="J49" s="147"/>
      <c r="K49" s="147"/>
      <c r="L49" s="134"/>
      <c r="M49" s="134"/>
      <c r="N49" s="144"/>
      <c r="O49" s="16"/>
      <c r="P49" s="150"/>
      <c r="Q49" s="34"/>
      <c r="R49" s="155"/>
      <c r="S49" s="155"/>
      <c r="T49" s="155"/>
      <c r="U49" s="155"/>
      <c r="V49" s="155"/>
    </row>
    <row r="50" spans="1:22" ht="12.4" customHeight="1" x14ac:dyDescent="0.2">
      <c r="A50" s="147">
        <v>26.609401702880859</v>
      </c>
      <c r="B50" s="111">
        <v>2.5884073803843773E-2</v>
      </c>
      <c r="C50" s="131">
        <f t="shared" si="0"/>
        <v>0</v>
      </c>
      <c r="D50" s="131">
        <f t="shared" si="1"/>
        <v>1.6661635035238379E-2</v>
      </c>
      <c r="E50" s="131">
        <f t="shared" si="2"/>
        <v>0</v>
      </c>
      <c r="F50" s="131">
        <f t="shared" si="3"/>
        <v>0</v>
      </c>
      <c r="G50" s="131"/>
      <c r="H50" s="73"/>
      <c r="I50" s="147"/>
      <c r="J50" s="147"/>
      <c r="K50" s="147"/>
      <c r="L50" s="134"/>
      <c r="M50" s="134"/>
      <c r="N50" s="144"/>
      <c r="O50" s="16"/>
      <c r="P50" s="150"/>
      <c r="Q50" s="34"/>
      <c r="R50" s="155"/>
      <c r="S50" s="155"/>
      <c r="T50" s="155"/>
      <c r="U50" s="155"/>
      <c r="V50" s="155"/>
    </row>
    <row r="51" spans="1:22" ht="12.4" customHeight="1" x14ac:dyDescent="0.2">
      <c r="A51" s="147">
        <v>28.998825073242188</v>
      </c>
      <c r="B51" s="111">
        <v>2.6313430650742209E-2</v>
      </c>
      <c r="C51" s="131">
        <f t="shared" si="0"/>
        <v>0</v>
      </c>
      <c r="D51" s="131">
        <f t="shared" si="1"/>
        <v>1.6938012978568156E-2</v>
      </c>
      <c r="E51" s="131">
        <f t="shared" si="2"/>
        <v>0</v>
      </c>
      <c r="F51" s="131">
        <f t="shared" si="3"/>
        <v>0</v>
      </c>
      <c r="G51" s="131"/>
      <c r="H51" s="73"/>
      <c r="I51" s="147"/>
      <c r="J51" s="147"/>
      <c r="K51" s="147"/>
      <c r="L51" s="134"/>
      <c r="M51" s="134"/>
      <c r="N51" s="144"/>
      <c r="O51" s="16"/>
      <c r="P51" s="150"/>
      <c r="Q51" s="34"/>
      <c r="R51" s="155"/>
      <c r="S51" s="155"/>
      <c r="T51" s="155"/>
      <c r="U51" s="155"/>
      <c r="V51" s="155"/>
    </row>
    <row r="52" spans="1:22" ht="12.4" customHeight="1" x14ac:dyDescent="0.2">
      <c r="A52" s="147">
        <v>34.064426422119141</v>
      </c>
      <c r="B52" s="111">
        <v>2.6313430650742209E-2</v>
      </c>
      <c r="C52" s="131">
        <f t="shared" si="0"/>
        <v>0</v>
      </c>
      <c r="D52" s="131">
        <f t="shared" si="1"/>
        <v>1.6938012978568156E-2</v>
      </c>
      <c r="E52" s="131">
        <f t="shared" si="2"/>
        <v>0</v>
      </c>
      <c r="F52" s="131">
        <f t="shared" si="3"/>
        <v>0</v>
      </c>
      <c r="G52" s="131"/>
      <c r="H52" s="73"/>
      <c r="I52" s="147"/>
      <c r="J52" s="147"/>
      <c r="K52" s="147"/>
      <c r="L52" s="134"/>
      <c r="M52" s="134"/>
      <c r="N52" s="144"/>
      <c r="O52" s="16"/>
      <c r="P52" s="150"/>
      <c r="Q52" s="34"/>
      <c r="R52" s="155"/>
      <c r="S52" s="155"/>
      <c r="T52" s="155"/>
      <c r="U52" s="155"/>
      <c r="V52" s="155"/>
    </row>
    <row r="53" spans="1:22" ht="12.4" customHeight="1" x14ac:dyDescent="0.2">
      <c r="A53" s="147">
        <v>35.882846832275391</v>
      </c>
      <c r="B53" s="111">
        <v>2.6413430650742208E-2</v>
      </c>
      <c r="C53" s="131">
        <f t="shared" si="0"/>
        <v>0</v>
      </c>
      <c r="D53" s="131">
        <f t="shared" si="1"/>
        <v>1.7002383197728805E-2</v>
      </c>
      <c r="E53" s="131">
        <f t="shared" si="2"/>
        <v>0</v>
      </c>
      <c r="F53" s="131">
        <f t="shared" si="3"/>
        <v>0</v>
      </c>
      <c r="G53" s="131"/>
      <c r="H53" s="73"/>
      <c r="I53" s="147"/>
      <c r="J53" s="147"/>
      <c r="K53" s="147"/>
      <c r="L53" s="134"/>
      <c r="M53" s="134"/>
      <c r="N53" s="144"/>
      <c r="O53" s="16"/>
      <c r="P53" s="150"/>
      <c r="Q53" s="34"/>
      <c r="R53" s="155"/>
      <c r="S53" s="155"/>
      <c r="T53" s="155"/>
      <c r="U53" s="155"/>
      <c r="V53" s="155"/>
    </row>
    <row r="54" spans="1:22" ht="12.4" customHeight="1" x14ac:dyDescent="0.2">
      <c r="A54" s="147">
        <v>41.156688690185547</v>
      </c>
      <c r="B54" s="111">
        <v>2.6413430650742208E-2</v>
      </c>
      <c r="C54" s="131">
        <f t="shared" si="0"/>
        <v>0</v>
      </c>
      <c r="D54" s="131">
        <f t="shared" si="1"/>
        <v>1.7002383197728805E-2</v>
      </c>
      <c r="E54" s="131">
        <f t="shared" si="2"/>
        <v>0</v>
      </c>
      <c r="F54" s="131">
        <f t="shared" si="3"/>
        <v>0</v>
      </c>
      <c r="G54" s="131"/>
      <c r="H54" s="73"/>
      <c r="I54" s="147"/>
      <c r="J54" s="147"/>
      <c r="K54" s="147"/>
      <c r="L54" s="134"/>
      <c r="M54" s="134"/>
      <c r="N54" s="144"/>
      <c r="O54" s="16"/>
      <c r="P54" s="150"/>
      <c r="Q54" s="34"/>
      <c r="R54" s="155"/>
      <c r="S54" s="155"/>
      <c r="T54" s="155"/>
      <c r="U54" s="155"/>
      <c r="V54" s="155"/>
    </row>
    <row r="55" spans="1:22" ht="12.4" customHeight="1" x14ac:dyDescent="0.2">
      <c r="A55" s="147">
        <v>44.225372314453125</v>
      </c>
      <c r="B55" s="111">
        <v>2.6413430650742208E-2</v>
      </c>
      <c r="C55" s="131">
        <f t="shared" si="0"/>
        <v>0</v>
      </c>
      <c r="D55" s="131">
        <f t="shared" si="1"/>
        <v>1.7002383197728805E-2</v>
      </c>
      <c r="E55" s="131">
        <f t="shared" si="2"/>
        <v>0</v>
      </c>
      <c r="F55" s="131">
        <f t="shared" si="3"/>
        <v>0</v>
      </c>
      <c r="G55" s="131"/>
      <c r="H55" s="73"/>
      <c r="I55" s="147"/>
      <c r="J55" s="147"/>
      <c r="K55" s="147"/>
      <c r="L55" s="134"/>
      <c r="M55" s="134"/>
      <c r="N55" s="144"/>
      <c r="O55" s="16"/>
      <c r="P55" s="150"/>
      <c r="Q55" s="34"/>
      <c r="R55" s="155"/>
      <c r="S55" s="155"/>
      <c r="T55" s="155"/>
      <c r="U55" s="155"/>
      <c r="V55" s="155"/>
    </row>
    <row r="56" spans="1:22" ht="12.4" customHeight="1" x14ac:dyDescent="0.2">
      <c r="A56" s="147">
        <v>48.782379150390625</v>
      </c>
      <c r="B56" s="111">
        <v>2.6413430650742208E-2</v>
      </c>
      <c r="C56" s="131">
        <f t="shared" si="0"/>
        <v>0</v>
      </c>
      <c r="D56" s="131">
        <f t="shared" si="1"/>
        <v>1.7002383197728805E-2</v>
      </c>
      <c r="E56" s="131">
        <f t="shared" si="2"/>
        <v>0</v>
      </c>
      <c r="F56" s="131">
        <f t="shared" si="3"/>
        <v>0</v>
      </c>
      <c r="G56" s="131"/>
      <c r="H56" s="73"/>
      <c r="I56" s="147"/>
      <c r="J56" s="147"/>
      <c r="K56" s="147"/>
      <c r="L56" s="134"/>
      <c r="M56" s="134"/>
      <c r="N56" s="144"/>
      <c r="O56" s="16"/>
      <c r="P56" s="150"/>
      <c r="Q56" s="34"/>
      <c r="R56" s="155"/>
      <c r="S56" s="155"/>
      <c r="T56" s="155"/>
      <c r="U56" s="155"/>
      <c r="V56" s="155"/>
    </row>
    <row r="57" spans="1:22" ht="12.4" customHeight="1" x14ac:dyDescent="0.2">
      <c r="A57" s="147">
        <v>53.358821868896484</v>
      </c>
      <c r="B57" s="111">
        <v>2.6613430650742211E-2</v>
      </c>
      <c r="C57" s="131">
        <f t="shared" si="0"/>
        <v>1.3023593128552724E-4</v>
      </c>
      <c r="D57" s="131">
        <f t="shared" si="1"/>
        <v>1.7131123636050103E-2</v>
      </c>
      <c r="E57" s="131">
        <f t="shared" si="2"/>
        <v>8.5287067813755911E-5</v>
      </c>
      <c r="F57" s="131">
        <f t="shared" si="3"/>
        <v>8.5287067813755911E-5</v>
      </c>
      <c r="G57" s="131"/>
      <c r="H57" s="73"/>
      <c r="I57" s="134"/>
      <c r="J57" s="147"/>
      <c r="K57" s="147"/>
      <c r="L57" s="134"/>
      <c r="M57" s="134"/>
      <c r="N57" s="144"/>
      <c r="O57" s="16"/>
      <c r="P57" s="150"/>
      <c r="Q57" s="34"/>
      <c r="R57" s="155"/>
      <c r="S57" s="155"/>
      <c r="T57" s="155"/>
      <c r="U57" s="155"/>
      <c r="V57" s="155"/>
    </row>
    <row r="58" spans="1:22" ht="12.4" customHeight="1" x14ac:dyDescent="0.2">
      <c r="A58" s="147">
        <v>57.482654571533203</v>
      </c>
      <c r="B58" s="111">
        <v>2.6913430650742209E-2</v>
      </c>
      <c r="C58" s="131">
        <f t="shared" si="0"/>
        <v>4.3023593128552542E-4</v>
      </c>
      <c r="D58" s="131">
        <f t="shared" si="1"/>
        <v>1.732423429353205E-2</v>
      </c>
      <c r="E58" s="131">
        <f t="shared" si="2"/>
        <v>2.8174683196311345E-4</v>
      </c>
      <c r="F58" s="131">
        <f t="shared" si="3"/>
        <v>1.9645976414935754E-4</v>
      </c>
      <c r="G58" s="131"/>
      <c r="H58" s="73"/>
      <c r="I58" s="134"/>
      <c r="J58" s="147"/>
      <c r="K58" s="147"/>
      <c r="L58" s="134"/>
      <c r="M58" s="134"/>
      <c r="N58" s="144"/>
      <c r="O58" s="16"/>
      <c r="P58" s="150"/>
      <c r="Q58" s="34"/>
      <c r="R58" s="155"/>
      <c r="S58" s="155"/>
      <c r="T58" s="155"/>
      <c r="U58" s="155"/>
      <c r="V58" s="155"/>
    </row>
    <row r="59" spans="1:22" ht="12.4" customHeight="1" x14ac:dyDescent="0.2">
      <c r="A59" s="147">
        <v>64.227622985839844</v>
      </c>
      <c r="B59" s="111">
        <v>2.7513430650742209E-2</v>
      </c>
      <c r="C59" s="131">
        <f t="shared" si="0"/>
        <v>1.0302359312855253E-3</v>
      </c>
      <c r="D59" s="131">
        <f t="shared" si="1"/>
        <v>1.7710455608495945E-2</v>
      </c>
      <c r="E59" s="131">
        <f t="shared" si="2"/>
        <v>6.7466636026183087E-4</v>
      </c>
      <c r="F59" s="131">
        <f t="shared" si="3"/>
        <v>3.9291952829871742E-4</v>
      </c>
      <c r="G59" s="131"/>
      <c r="H59" s="73"/>
      <c r="I59" s="134"/>
      <c r="J59" s="147"/>
      <c r="K59" s="147"/>
      <c r="L59" s="134"/>
      <c r="M59" s="134"/>
      <c r="N59" s="144"/>
      <c r="O59" s="16"/>
      <c r="P59" s="150"/>
      <c r="Q59" s="34"/>
      <c r="R59" s="155"/>
      <c r="S59" s="155"/>
      <c r="T59" s="155"/>
      <c r="U59" s="155"/>
      <c r="V59" s="155"/>
    </row>
    <row r="60" spans="1:22" ht="12.4" customHeight="1" x14ac:dyDescent="0.2">
      <c r="A60" s="147">
        <v>69.891815185546875</v>
      </c>
      <c r="B60" s="111">
        <v>2.791343065074221E-2</v>
      </c>
      <c r="C60" s="131">
        <f t="shared" si="0"/>
        <v>1.4302359312855263E-3</v>
      </c>
      <c r="D60" s="131">
        <f t="shared" si="1"/>
        <v>1.7967936485138541E-2</v>
      </c>
      <c r="E60" s="131">
        <f t="shared" si="2"/>
        <v>9.3661271246097658E-4</v>
      </c>
      <c r="F60" s="131">
        <f t="shared" si="3"/>
        <v>2.619463521991457E-4</v>
      </c>
      <c r="G60" s="131"/>
      <c r="H60" s="73"/>
      <c r="I60" s="134"/>
      <c r="J60" s="147"/>
      <c r="K60" s="147"/>
      <c r="L60" s="134"/>
      <c r="M60" s="134"/>
      <c r="N60" s="144"/>
      <c r="O60" s="16"/>
      <c r="P60" s="150"/>
      <c r="Q60" s="34"/>
      <c r="R60" s="155"/>
      <c r="S60" s="155"/>
      <c r="T60" s="155"/>
      <c r="U60" s="155"/>
      <c r="V60" s="155"/>
    </row>
    <row r="61" spans="1:22" ht="12.4" customHeight="1" x14ac:dyDescent="0.2">
      <c r="A61" s="147">
        <v>76.800933837890625</v>
      </c>
      <c r="B61" s="111">
        <v>2.8513430650742209E-2</v>
      </c>
      <c r="C61" s="131">
        <f t="shared" si="0"/>
        <v>2.0302359312855262E-3</v>
      </c>
      <c r="D61" s="131">
        <f t="shared" si="1"/>
        <v>1.8354157800102435E-2</v>
      </c>
      <c r="E61" s="131">
        <f t="shared" si="2"/>
        <v>1.3295322407596939E-3</v>
      </c>
      <c r="F61" s="131">
        <f t="shared" si="3"/>
        <v>3.9291952829871731E-4</v>
      </c>
      <c r="G61" s="131"/>
      <c r="H61" s="73"/>
      <c r="I61" s="134"/>
      <c r="J61" s="147"/>
      <c r="K61" s="147"/>
      <c r="L61" s="134"/>
      <c r="M61" s="134"/>
      <c r="N61" s="144"/>
      <c r="O61" s="16"/>
      <c r="P61" s="150"/>
      <c r="Q61" s="34"/>
      <c r="R61" s="155"/>
      <c r="S61" s="155"/>
      <c r="T61" s="155"/>
      <c r="U61" s="155"/>
      <c r="V61" s="155"/>
    </row>
    <row r="62" spans="1:22" ht="12.4" customHeight="1" x14ac:dyDescent="0.2">
      <c r="A62" s="147">
        <v>84.051406860351563</v>
      </c>
      <c r="B62" s="111">
        <v>2.9313430650742208E-2</v>
      </c>
      <c r="C62" s="131">
        <f t="shared" si="0"/>
        <v>2.8302359312855248E-3</v>
      </c>
      <c r="D62" s="131">
        <f t="shared" si="1"/>
        <v>1.8869119553387624E-2</v>
      </c>
      <c r="E62" s="131">
        <f t="shared" si="2"/>
        <v>1.8534249451579831E-3</v>
      </c>
      <c r="F62" s="131">
        <f t="shared" si="3"/>
        <v>5.2389270439828924E-4</v>
      </c>
      <c r="G62" s="131"/>
      <c r="H62" s="73"/>
      <c r="I62" s="134"/>
      <c r="J62" s="147"/>
      <c r="K62" s="147"/>
      <c r="L62" s="134"/>
      <c r="M62" s="134"/>
      <c r="N62" s="144"/>
      <c r="O62" s="16"/>
      <c r="P62" s="150"/>
      <c r="Q62" s="34"/>
      <c r="R62" s="155"/>
      <c r="S62" s="155"/>
      <c r="T62" s="155"/>
      <c r="U62" s="155"/>
      <c r="V62" s="155"/>
    </row>
    <row r="63" spans="1:22" ht="12.4" customHeight="1" x14ac:dyDescent="0.2">
      <c r="A63" s="147">
        <v>92.58453369140625</v>
      </c>
      <c r="B63" s="111">
        <v>3.1113430650742208E-2</v>
      </c>
      <c r="C63" s="131">
        <f t="shared" si="0"/>
        <v>4.6302359312855243E-3</v>
      </c>
      <c r="D63" s="131">
        <f t="shared" si="1"/>
        <v>2.0027783498279307E-2</v>
      </c>
      <c r="E63" s="131">
        <f t="shared" si="2"/>
        <v>3.0321835300541351E-3</v>
      </c>
      <c r="F63" s="131">
        <f t="shared" si="3"/>
        <v>1.1787585848961519E-3</v>
      </c>
      <c r="G63" s="131"/>
      <c r="H63" s="73"/>
      <c r="I63" s="134"/>
      <c r="J63" s="147"/>
      <c r="K63" s="147"/>
      <c r="L63" s="134"/>
      <c r="M63" s="134"/>
      <c r="N63" s="144"/>
      <c r="O63" s="16"/>
      <c r="P63" s="150"/>
      <c r="Q63" s="34"/>
      <c r="R63" s="155"/>
      <c r="S63" s="155"/>
      <c r="T63" s="155"/>
      <c r="U63" s="155"/>
      <c r="V63" s="155"/>
    </row>
    <row r="64" spans="1:22" x14ac:dyDescent="0.2">
      <c r="A64" s="147">
        <v>100.6488037109375</v>
      </c>
      <c r="B64" s="111">
        <v>3.3513430650742207E-2</v>
      </c>
      <c r="C64" s="131">
        <f t="shared" si="0"/>
        <v>7.0302359312855237E-3</v>
      </c>
      <c r="D64" s="131">
        <f t="shared" si="1"/>
        <v>2.1572668758134884E-2</v>
      </c>
      <c r="E64" s="131">
        <f t="shared" si="2"/>
        <v>4.6038616432490052E-3</v>
      </c>
      <c r="F64" s="131">
        <f t="shared" si="3"/>
        <v>1.5716781131948701E-3</v>
      </c>
      <c r="G64" s="131"/>
      <c r="H64" s="73"/>
      <c r="I64" s="134"/>
      <c r="J64" s="147"/>
      <c r="K64" s="147"/>
      <c r="L64" s="134"/>
      <c r="M64" s="134"/>
      <c r="N64" s="144"/>
      <c r="O64" s="16"/>
      <c r="P64" s="150"/>
      <c r="Q64" s="34"/>
      <c r="R64" s="155"/>
      <c r="S64" s="155"/>
      <c r="T64" s="155"/>
      <c r="U64" s="155"/>
      <c r="V64" s="155"/>
    </row>
    <row r="65" spans="1:22" x14ac:dyDescent="0.2">
      <c r="A65" s="147">
        <v>110.53601837158203</v>
      </c>
      <c r="B65" s="111">
        <v>3.8113430650742207E-2</v>
      </c>
      <c r="C65" s="131">
        <f t="shared" si="0"/>
        <v>1.1630235931285524E-2</v>
      </c>
      <c r="D65" s="131">
        <f t="shared" si="1"/>
        <v>2.4533698839524738E-2</v>
      </c>
      <c r="E65" s="131">
        <f t="shared" si="2"/>
        <v>7.6162446935391726E-3</v>
      </c>
      <c r="F65" s="131">
        <f t="shared" si="3"/>
        <v>3.0123830502901674E-3</v>
      </c>
      <c r="G65" s="131"/>
      <c r="H65" s="73"/>
      <c r="I65" s="134"/>
      <c r="J65" s="147"/>
      <c r="K65" s="147"/>
      <c r="L65" s="134"/>
      <c r="M65" s="134"/>
      <c r="N65" s="144"/>
      <c r="O65" s="16"/>
      <c r="P65" s="150"/>
      <c r="Q65" s="34"/>
      <c r="R65" s="155"/>
      <c r="S65" s="155"/>
      <c r="T65" s="155"/>
      <c r="U65" s="155"/>
      <c r="V65" s="155"/>
    </row>
    <row r="66" spans="1:22" x14ac:dyDescent="0.2">
      <c r="A66" s="147">
        <v>120.62808990478516</v>
      </c>
      <c r="B66" s="111">
        <v>4.5613430650742207E-2</v>
      </c>
      <c r="C66" s="131">
        <f t="shared" si="0"/>
        <v>1.9130235931285523E-2</v>
      </c>
      <c r="D66" s="131">
        <f t="shared" si="1"/>
        <v>2.9361465276573417E-2</v>
      </c>
      <c r="E66" s="131">
        <f t="shared" si="2"/>
        <v>1.2527738797273142E-2</v>
      </c>
      <c r="F66" s="131">
        <f t="shared" si="3"/>
        <v>4.9114941037339691E-3</v>
      </c>
      <c r="G66" s="131"/>
      <c r="H66" s="73"/>
      <c r="I66" s="134"/>
      <c r="J66" s="147"/>
      <c r="K66" s="147"/>
      <c r="L66" s="134"/>
      <c r="M66" s="134"/>
      <c r="N66" s="144"/>
      <c r="O66" s="16"/>
      <c r="P66" s="150"/>
      <c r="Q66" s="34"/>
      <c r="R66" s="155"/>
      <c r="S66" s="155"/>
      <c r="T66" s="155"/>
      <c r="U66" s="155"/>
      <c r="V66" s="155"/>
    </row>
    <row r="67" spans="1:22" x14ac:dyDescent="0.2">
      <c r="A67" s="147">
        <v>132.17361450195312</v>
      </c>
      <c r="B67" s="111">
        <v>6.1013430650742211E-2</v>
      </c>
      <c r="C67" s="131">
        <f t="shared" si="0"/>
        <v>3.4530235931285527E-2</v>
      </c>
      <c r="D67" s="131">
        <f t="shared" si="1"/>
        <v>3.9274479027313368E-2</v>
      </c>
      <c r="E67" s="131">
        <f t="shared" si="2"/>
        <v>2.2612673356940227E-2</v>
      </c>
      <c r="F67" s="131">
        <f t="shared" si="3"/>
        <v>1.0084934559667086E-2</v>
      </c>
      <c r="G67" s="131"/>
      <c r="H67" s="73"/>
      <c r="I67" s="134"/>
      <c r="J67" s="147"/>
      <c r="K67" s="134"/>
      <c r="L67" s="134"/>
      <c r="M67" s="134"/>
      <c r="N67" s="144"/>
      <c r="O67" s="16"/>
      <c r="P67" s="150"/>
      <c r="Q67" s="34"/>
      <c r="R67" s="155"/>
      <c r="S67" s="155"/>
      <c r="T67" s="155"/>
      <c r="U67" s="155"/>
      <c r="V67" s="155"/>
    </row>
    <row r="68" spans="1:22" x14ac:dyDescent="0.2">
      <c r="A68" s="147">
        <v>144.21792602539062</v>
      </c>
      <c r="B68" s="111">
        <v>8.8913430650742212E-2</v>
      </c>
      <c r="C68" s="131">
        <f t="shared" si="0"/>
        <v>6.2430235931285528E-2</v>
      </c>
      <c r="D68" s="131">
        <f t="shared" si="1"/>
        <v>5.7233770173134448E-2</v>
      </c>
      <c r="E68" s="131">
        <f t="shared" si="2"/>
        <v>4.0883431422830588E-2</v>
      </c>
      <c r="F68" s="131">
        <f t="shared" si="3"/>
        <v>1.8270758065890361E-2</v>
      </c>
      <c r="G68" s="131"/>
      <c r="H68" s="73"/>
      <c r="I68" s="134"/>
      <c r="J68" s="147"/>
      <c r="K68" s="134"/>
      <c r="L68" s="134"/>
      <c r="M68" s="134"/>
      <c r="N68" s="144"/>
      <c r="O68" s="16"/>
      <c r="P68" s="150"/>
      <c r="Q68" s="155"/>
      <c r="R68" s="155"/>
      <c r="S68" s="155"/>
      <c r="T68" s="155"/>
      <c r="U68" s="155"/>
      <c r="V68" s="155"/>
    </row>
    <row r="69" spans="1:22" x14ac:dyDescent="0.2">
      <c r="A69" s="147">
        <v>158.40046691894531</v>
      </c>
      <c r="B69" s="111">
        <v>0.14141343065074219</v>
      </c>
      <c r="C69" s="131">
        <f t="shared" si="0"/>
        <v>0.11493023593128551</v>
      </c>
      <c r="D69" s="131">
        <f t="shared" si="1"/>
        <v>9.1028135232475174E-2</v>
      </c>
      <c r="E69" s="131">
        <f t="shared" si="2"/>
        <v>7.5263890148968365E-2</v>
      </c>
      <c r="F69" s="131">
        <f t="shared" si="3"/>
        <v>3.4380458726137778E-2</v>
      </c>
      <c r="G69" s="131"/>
      <c r="H69" s="73"/>
      <c r="I69" s="134"/>
      <c r="J69" s="142"/>
      <c r="K69" s="134"/>
      <c r="L69" s="134"/>
      <c r="M69" s="142"/>
      <c r="N69" s="144"/>
      <c r="O69" s="16"/>
      <c r="P69" s="150"/>
      <c r="Q69" s="155"/>
      <c r="R69" s="155"/>
      <c r="S69" s="155"/>
      <c r="T69" s="155"/>
      <c r="U69" s="155"/>
      <c r="V69" s="155"/>
    </row>
    <row r="70" spans="1:22" x14ac:dyDescent="0.2">
      <c r="A70" s="147">
        <v>173.71159362792969</v>
      </c>
      <c r="B70" s="111">
        <v>0.2172134306507422</v>
      </c>
      <c r="C70" s="131">
        <f t="shared" si="0"/>
        <v>0.19073023593128552</v>
      </c>
      <c r="D70" s="131">
        <f t="shared" si="1"/>
        <v>0.13982076135624713</v>
      </c>
      <c r="E70" s="131">
        <f t="shared" si="2"/>
        <v>0.12490272389070635</v>
      </c>
      <c r="F70" s="131">
        <f t="shared" si="3"/>
        <v>4.9638833741737984E-2</v>
      </c>
      <c r="G70" s="131"/>
      <c r="H70" s="73"/>
      <c r="I70" s="134"/>
      <c r="J70" s="142"/>
      <c r="K70" s="134"/>
      <c r="L70" s="134"/>
      <c r="M70" s="142"/>
      <c r="N70" s="144"/>
      <c r="O70" s="16"/>
      <c r="P70" s="150"/>
      <c r="Q70" s="155"/>
      <c r="R70" s="155"/>
      <c r="S70" s="155"/>
      <c r="T70" s="155"/>
      <c r="U70" s="155"/>
      <c r="V70" s="155"/>
    </row>
    <row r="71" spans="1:22" x14ac:dyDescent="0.2">
      <c r="A71" s="147">
        <v>189.41938781738281</v>
      </c>
      <c r="B71" s="111">
        <v>0.30671343065074219</v>
      </c>
      <c r="C71" s="131">
        <f t="shared" si="0"/>
        <v>0.28023023593128549</v>
      </c>
      <c r="D71" s="131">
        <f t="shared" si="1"/>
        <v>0.19743210750502801</v>
      </c>
      <c r="E71" s="131">
        <f t="shared" si="2"/>
        <v>0.18351322019526503</v>
      </c>
      <c r="F71" s="131">
        <f t="shared" si="3"/>
        <v>5.8610496304558682E-2</v>
      </c>
      <c r="G71" s="131"/>
      <c r="H71" s="73"/>
      <c r="I71" s="134"/>
      <c r="J71" s="142"/>
      <c r="K71" s="134"/>
      <c r="L71" s="134"/>
      <c r="M71" s="142"/>
      <c r="N71" s="144"/>
      <c r="O71" s="16"/>
      <c r="P71" s="150"/>
      <c r="Q71" s="155"/>
      <c r="R71" s="155"/>
      <c r="S71" s="155"/>
      <c r="T71" s="155"/>
      <c r="U71" s="155"/>
      <c r="V71" s="155"/>
    </row>
    <row r="72" spans="1:22" x14ac:dyDescent="0.2">
      <c r="A72" s="147">
        <v>208.12466430664062</v>
      </c>
      <c r="B72" s="111">
        <v>0.40361343065074223</v>
      </c>
      <c r="C72" s="131">
        <f t="shared" si="0"/>
        <v>0.37713023593128553</v>
      </c>
      <c r="D72" s="131">
        <f t="shared" si="1"/>
        <v>0.25980684987169694</v>
      </c>
      <c r="E72" s="131">
        <f t="shared" si="2"/>
        <v>0.24696972401550793</v>
      </c>
      <c r="F72" s="131">
        <f t="shared" si="3"/>
        <v>6.3456503820242899E-2</v>
      </c>
      <c r="G72" s="131"/>
      <c r="H72" s="73"/>
      <c r="I72" s="134"/>
      <c r="J72" s="142"/>
      <c r="K72" s="134"/>
      <c r="L72" s="134"/>
      <c r="M72" s="142"/>
      <c r="N72" s="144"/>
      <c r="O72" s="16"/>
      <c r="P72" s="150"/>
      <c r="Q72" s="155"/>
      <c r="R72" s="155"/>
      <c r="S72" s="155"/>
      <c r="T72" s="155"/>
      <c r="U72" s="155"/>
      <c r="V72" s="155"/>
    </row>
    <row r="73" spans="1:22" x14ac:dyDescent="0.2">
      <c r="A73" s="147">
        <v>227.58477783203125</v>
      </c>
      <c r="B73" s="111">
        <v>0.49751343065074222</v>
      </c>
      <c r="C73" s="131">
        <f t="shared" si="0"/>
        <v>0.47103023593128551</v>
      </c>
      <c r="D73" s="131">
        <f t="shared" si="1"/>
        <v>0.32025048566354636</v>
      </c>
      <c r="E73" s="131">
        <f t="shared" si="2"/>
        <v>0.30846163019425721</v>
      </c>
      <c r="F73" s="131">
        <f t="shared" si="3"/>
        <v>6.1491906178749278E-2</v>
      </c>
      <c r="G73" s="131"/>
      <c r="H73" s="73"/>
      <c r="I73" s="134"/>
      <c r="J73" s="142"/>
      <c r="K73" s="134"/>
      <c r="L73" s="134"/>
      <c r="M73" s="142"/>
      <c r="N73" s="144"/>
      <c r="O73" s="16"/>
      <c r="P73" s="150"/>
      <c r="Q73" s="155"/>
      <c r="R73" s="155"/>
      <c r="S73" s="155"/>
      <c r="T73" s="155"/>
      <c r="U73" s="155"/>
      <c r="V73" s="155"/>
    </row>
    <row r="74" spans="1:22" x14ac:dyDescent="0.2">
      <c r="A74" s="147">
        <v>249.56936645507812</v>
      </c>
      <c r="B74" s="111">
        <v>0.58841343065074225</v>
      </c>
      <c r="C74" s="131">
        <f t="shared" si="0"/>
        <v>0.56193023593128555</v>
      </c>
      <c r="D74" s="131">
        <f t="shared" si="1"/>
        <v>0.37876301488057634</v>
      </c>
      <c r="E74" s="131">
        <f t="shared" si="2"/>
        <v>0.36798893873151295</v>
      </c>
      <c r="F74" s="131">
        <f t="shared" si="3"/>
        <v>5.9527308537255741E-2</v>
      </c>
      <c r="G74" s="131"/>
      <c r="H74" s="73"/>
      <c r="I74" s="134"/>
      <c r="J74" s="142"/>
      <c r="K74" s="134"/>
      <c r="L74" s="142"/>
      <c r="M74" s="142"/>
      <c r="N74" s="144"/>
      <c r="O74" s="16"/>
      <c r="P74" s="150"/>
      <c r="Q74" s="155"/>
      <c r="R74" s="155"/>
      <c r="S74" s="155"/>
      <c r="T74" s="155"/>
      <c r="U74" s="155"/>
      <c r="V74" s="155"/>
    </row>
    <row r="75" spans="1:22" x14ac:dyDescent="0.2">
      <c r="A75" s="147">
        <v>272.42660522460937</v>
      </c>
      <c r="B75" s="111">
        <v>0.64481343065074226</v>
      </c>
      <c r="C75" s="131">
        <f t="shared" si="0"/>
        <v>0.61833023593128555</v>
      </c>
      <c r="D75" s="131">
        <f t="shared" si="1"/>
        <v>0.41506781848718238</v>
      </c>
      <c r="E75" s="131">
        <f t="shared" si="2"/>
        <v>0.40492337439159237</v>
      </c>
      <c r="F75" s="131">
        <f t="shared" si="3"/>
        <v>3.6934435660079423E-2</v>
      </c>
      <c r="G75" s="131"/>
      <c r="H75" s="73"/>
      <c r="I75" s="134"/>
      <c r="J75" s="142"/>
      <c r="K75" s="134"/>
      <c r="L75" s="142"/>
      <c r="M75" s="142"/>
      <c r="N75" s="144"/>
      <c r="O75" s="16"/>
      <c r="P75" s="150"/>
      <c r="Q75" s="155"/>
      <c r="R75" s="155"/>
      <c r="S75" s="155"/>
      <c r="T75" s="155"/>
      <c r="U75" s="155"/>
      <c r="V75" s="155"/>
    </row>
    <row r="76" spans="1:22" x14ac:dyDescent="0.2">
      <c r="A76" s="147">
        <v>298.17776489257812</v>
      </c>
      <c r="B76" s="111">
        <v>0.68561343065074221</v>
      </c>
      <c r="C76" s="131">
        <f t="shared" si="0"/>
        <v>0.6591302359312855</v>
      </c>
      <c r="D76" s="131">
        <f t="shared" si="1"/>
        <v>0.4413308679047272</v>
      </c>
      <c r="E76" s="131">
        <f t="shared" si="2"/>
        <v>0.43164190231590516</v>
      </c>
      <c r="F76" s="131">
        <f t="shared" si="3"/>
        <v>2.6718527924312785E-2</v>
      </c>
      <c r="G76" s="131"/>
      <c r="H76" s="73"/>
      <c r="I76" s="134"/>
      <c r="J76" s="142"/>
      <c r="K76" s="134"/>
      <c r="L76" s="142"/>
      <c r="M76" s="142"/>
      <c r="N76" s="144"/>
      <c r="O76" s="16"/>
      <c r="P76" s="150"/>
      <c r="Q76" s="155"/>
      <c r="R76" s="155"/>
      <c r="S76" s="155"/>
      <c r="T76" s="155"/>
      <c r="U76" s="155"/>
      <c r="V76" s="155"/>
    </row>
    <row r="77" spans="1:22" x14ac:dyDescent="0.2">
      <c r="A77" s="147">
        <v>327.206787109375</v>
      </c>
      <c r="B77" s="111">
        <v>0.72121343065074217</v>
      </c>
      <c r="C77" s="131">
        <f t="shared" si="0"/>
        <v>0.69473023593128547</v>
      </c>
      <c r="D77" s="131">
        <f t="shared" si="1"/>
        <v>0.46424666592591823</v>
      </c>
      <c r="E77" s="131">
        <f t="shared" si="2"/>
        <v>0.45495512766162899</v>
      </c>
      <c r="F77" s="131">
        <f t="shared" si="3"/>
        <v>2.3313225345723831E-2</v>
      </c>
      <c r="G77" s="131"/>
      <c r="H77" s="73"/>
      <c r="I77" s="134"/>
      <c r="J77" s="142"/>
      <c r="K77" s="134"/>
      <c r="L77" s="142"/>
      <c r="M77" s="142"/>
      <c r="N77" s="144"/>
      <c r="O77" s="16"/>
      <c r="P77" s="150"/>
      <c r="Q77" s="155"/>
      <c r="R77" s="155"/>
      <c r="S77" s="155"/>
      <c r="T77" s="155"/>
      <c r="U77" s="155"/>
      <c r="V77" s="155"/>
    </row>
    <row r="78" spans="1:22" x14ac:dyDescent="0.2">
      <c r="A78" s="147">
        <v>357.60684204101562</v>
      </c>
      <c r="B78" s="111">
        <v>0.75581343065074225</v>
      </c>
      <c r="C78" s="131">
        <f t="shared" si="0"/>
        <v>0.72933023593128554</v>
      </c>
      <c r="D78" s="131">
        <f t="shared" si="1"/>
        <v>0.48651876175550279</v>
      </c>
      <c r="E78" s="131">
        <f t="shared" si="2"/>
        <v>0.47761348712685509</v>
      </c>
      <c r="F78" s="131">
        <f t="shared" si="3"/>
        <v>2.2658359465226097E-2</v>
      </c>
      <c r="G78" s="131"/>
      <c r="H78" s="73"/>
      <c r="I78" s="134"/>
      <c r="J78" s="142"/>
      <c r="K78" s="134"/>
      <c r="L78" s="142"/>
      <c r="M78" s="142"/>
      <c r="N78" s="144"/>
      <c r="O78" s="16"/>
      <c r="P78" s="150"/>
      <c r="Q78" s="155"/>
      <c r="R78" s="155"/>
      <c r="S78" s="155"/>
      <c r="T78" s="155"/>
      <c r="U78" s="155"/>
      <c r="V78" s="155"/>
    </row>
    <row r="79" spans="1:22" x14ac:dyDescent="0.2">
      <c r="A79" s="147">
        <v>391.37640380859375</v>
      </c>
      <c r="B79" s="111">
        <v>0.78801343065074225</v>
      </c>
      <c r="C79" s="131">
        <f t="shared" si="0"/>
        <v>0.76153023593128555</v>
      </c>
      <c r="D79" s="131">
        <f t="shared" si="1"/>
        <v>0.50724597232523183</v>
      </c>
      <c r="E79" s="131">
        <f t="shared" si="2"/>
        <v>0.49870016847888626</v>
      </c>
      <c r="F79" s="131">
        <f t="shared" si="3"/>
        <v>2.1086681352031178E-2</v>
      </c>
      <c r="G79" s="131"/>
      <c r="H79" s="73"/>
      <c r="I79" s="134"/>
      <c r="J79" s="142"/>
      <c r="K79" s="134"/>
      <c r="L79" s="142"/>
      <c r="M79" s="142"/>
      <c r="N79" s="144"/>
      <c r="O79" s="16"/>
      <c r="P79" s="150"/>
      <c r="Q79" s="155"/>
      <c r="R79" s="155"/>
      <c r="S79" s="155"/>
      <c r="T79" s="155"/>
      <c r="U79" s="155"/>
      <c r="V79" s="155"/>
    </row>
    <row r="80" spans="1:22" x14ac:dyDescent="0.2">
      <c r="A80" s="147">
        <v>427.36203002929687</v>
      </c>
      <c r="B80" s="111">
        <v>0.81901343065074217</v>
      </c>
      <c r="C80" s="131">
        <f t="shared" si="0"/>
        <v>0.79253023593128546</v>
      </c>
      <c r="D80" s="131">
        <f t="shared" si="1"/>
        <v>0.52720074026503294</v>
      </c>
      <c r="E80" s="131">
        <f t="shared" si="2"/>
        <v>0.51900101077431993</v>
      </c>
      <c r="F80" s="131">
        <f t="shared" si="3"/>
        <v>2.0300842295433663E-2</v>
      </c>
      <c r="G80" s="131"/>
      <c r="H80" s="73"/>
      <c r="I80" s="134"/>
      <c r="J80" s="142"/>
      <c r="K80" s="134"/>
      <c r="L80" s="142"/>
      <c r="M80" s="142"/>
      <c r="N80" s="144"/>
      <c r="O80" s="16"/>
      <c r="P80" s="150"/>
      <c r="Q80" s="155"/>
      <c r="R80" s="155"/>
      <c r="S80" s="155"/>
      <c r="T80" s="155"/>
      <c r="U80" s="155"/>
      <c r="V80" s="155"/>
    </row>
    <row r="81" spans="1:22" x14ac:dyDescent="0.2">
      <c r="A81" s="147">
        <v>468.94607543945312</v>
      </c>
      <c r="B81" s="111">
        <v>0.84881343065074222</v>
      </c>
      <c r="C81" s="131">
        <f t="shared" si="0"/>
        <v>0.82233023593128551</v>
      </c>
      <c r="D81" s="131">
        <f t="shared" si="1"/>
        <v>0.54638306557490635</v>
      </c>
      <c r="E81" s="131">
        <f t="shared" si="2"/>
        <v>0.5385160140131563</v>
      </c>
      <c r="F81" s="131">
        <f t="shared" si="3"/>
        <v>1.951500323883637E-2</v>
      </c>
      <c r="G81" s="131"/>
      <c r="H81" s="73"/>
      <c r="I81" s="134"/>
      <c r="J81" s="142"/>
      <c r="K81" s="134"/>
      <c r="L81" s="142"/>
      <c r="M81" s="142"/>
      <c r="N81" s="144"/>
      <c r="O81" s="16"/>
      <c r="P81" s="150"/>
      <c r="Q81" s="155"/>
      <c r="R81" s="155"/>
      <c r="S81" s="155"/>
      <c r="T81" s="155"/>
      <c r="U81" s="155"/>
      <c r="V81" s="155"/>
    </row>
    <row r="82" spans="1:22" x14ac:dyDescent="0.2">
      <c r="A82" s="147">
        <v>512.52423095703125</v>
      </c>
      <c r="B82" s="111">
        <v>0.8772134306507422</v>
      </c>
      <c r="C82" s="131">
        <f t="shared" si="0"/>
        <v>0.85073023593128549</v>
      </c>
      <c r="D82" s="131">
        <f t="shared" si="1"/>
        <v>0.56466420781653071</v>
      </c>
      <c r="E82" s="131">
        <f t="shared" si="2"/>
        <v>0.55711420501929554</v>
      </c>
      <c r="F82" s="131">
        <f t="shared" si="3"/>
        <v>1.8598191006139242E-2</v>
      </c>
      <c r="G82" s="131"/>
      <c r="H82" s="73"/>
      <c r="I82" s="134"/>
      <c r="J82" s="142"/>
      <c r="K82" s="134"/>
      <c r="L82" s="142"/>
      <c r="M82" s="142"/>
      <c r="N82" s="144"/>
      <c r="O82" s="16"/>
      <c r="P82" s="150"/>
      <c r="Q82" s="155"/>
      <c r="R82" s="155"/>
      <c r="S82" s="155"/>
      <c r="T82" s="155"/>
      <c r="U82" s="155"/>
      <c r="V82" s="155"/>
    </row>
    <row r="83" spans="1:22" x14ac:dyDescent="0.2">
      <c r="A83" s="147">
        <v>561.82666015625</v>
      </c>
      <c r="B83" s="111">
        <v>0.90491343065074226</v>
      </c>
      <c r="C83" s="131">
        <f t="shared" si="0"/>
        <v>0.87843023593128555</v>
      </c>
      <c r="D83" s="131">
        <f t="shared" si="1"/>
        <v>0.58249475852403054</v>
      </c>
      <c r="E83" s="131">
        <f t="shared" si="2"/>
        <v>0.57525398990908638</v>
      </c>
      <c r="F83" s="131">
        <f t="shared" si="3"/>
        <v>1.8139784889790844E-2</v>
      </c>
      <c r="G83" s="131"/>
      <c r="H83" s="73"/>
      <c r="I83" s="142"/>
      <c r="J83" s="142"/>
      <c r="K83" s="134"/>
      <c r="L83" s="142"/>
      <c r="M83" s="142"/>
      <c r="N83" s="144"/>
      <c r="O83" s="16"/>
      <c r="P83" s="150"/>
      <c r="Q83" s="155"/>
      <c r="R83" s="155"/>
      <c r="S83" s="155"/>
      <c r="T83" s="155"/>
      <c r="U83" s="155"/>
      <c r="V83" s="155"/>
    </row>
    <row r="84" spans="1:22" x14ac:dyDescent="0.2">
      <c r="A84" s="147">
        <v>612.934326171875</v>
      </c>
      <c r="B84" s="111">
        <v>0.93071343065074219</v>
      </c>
      <c r="C84" s="131">
        <f t="shared" si="0"/>
        <v>0.90423023593128549</v>
      </c>
      <c r="D84" s="131">
        <f t="shared" si="1"/>
        <v>0.59910227506747793</v>
      </c>
      <c r="E84" s="131">
        <f t="shared" si="2"/>
        <v>0.59214952962593126</v>
      </c>
      <c r="F84" s="131">
        <f t="shared" si="3"/>
        <v>1.6895539716844876E-2</v>
      </c>
      <c r="G84" s="131"/>
      <c r="H84" s="73"/>
      <c r="I84" s="142"/>
      <c r="J84" s="142"/>
      <c r="K84" s="134"/>
      <c r="L84" s="142"/>
      <c r="M84" s="142"/>
      <c r="N84" s="144"/>
      <c r="O84" s="16"/>
      <c r="P84" s="150"/>
      <c r="Q84" s="155"/>
      <c r="R84" s="155"/>
      <c r="S84" s="155"/>
      <c r="T84" s="155"/>
      <c r="U84" s="155"/>
      <c r="V84" s="155"/>
    </row>
    <row r="85" spans="1:22" x14ac:dyDescent="0.2">
      <c r="A85" s="147">
        <v>671.92584228515625</v>
      </c>
      <c r="B85" s="111">
        <v>0.95621343065074216</v>
      </c>
      <c r="C85" s="131">
        <f t="shared" si="0"/>
        <v>0.92973023593128545</v>
      </c>
      <c r="D85" s="131">
        <f t="shared" si="1"/>
        <v>0.61551668095344336</v>
      </c>
      <c r="E85" s="131">
        <f t="shared" si="2"/>
        <v>0.60884860957862674</v>
      </c>
      <c r="F85" s="131">
        <f t="shared" si="3"/>
        <v>1.6699079952695484E-2</v>
      </c>
      <c r="G85" s="131"/>
      <c r="H85" s="73"/>
      <c r="I85" s="142"/>
      <c r="J85" s="142"/>
      <c r="K85" s="134"/>
      <c r="L85" s="142"/>
      <c r="M85" s="142"/>
      <c r="N85" s="144"/>
      <c r="O85" s="16"/>
      <c r="P85" s="150"/>
      <c r="Q85" s="155"/>
      <c r="R85" s="155"/>
      <c r="S85" s="155"/>
      <c r="T85" s="155"/>
      <c r="U85" s="155"/>
      <c r="V85" s="155"/>
    </row>
    <row r="86" spans="1:22" x14ac:dyDescent="0.2">
      <c r="A86" s="147">
        <v>733.99847412109375</v>
      </c>
      <c r="B86" s="111">
        <v>0.98131343065074217</v>
      </c>
      <c r="C86" s="131">
        <f t="shared" si="0"/>
        <v>0.95483023593128546</v>
      </c>
      <c r="D86" s="131">
        <f t="shared" si="1"/>
        <v>0.63167360596276634</v>
      </c>
      <c r="E86" s="131">
        <f t="shared" si="2"/>
        <v>0.625285743179123</v>
      </c>
      <c r="F86" s="131">
        <f t="shared" si="3"/>
        <v>1.6437133600496256E-2</v>
      </c>
      <c r="G86" s="131"/>
      <c r="H86" s="73"/>
      <c r="I86" s="142"/>
      <c r="J86" s="142"/>
      <c r="K86" s="134"/>
      <c r="L86" s="142"/>
      <c r="M86" s="142"/>
      <c r="N86" s="144"/>
      <c r="O86" s="16"/>
      <c r="P86" s="150"/>
      <c r="Q86" s="155"/>
      <c r="R86" s="155"/>
      <c r="S86" s="155"/>
      <c r="T86" s="155"/>
      <c r="U86" s="155"/>
      <c r="V86" s="155"/>
    </row>
    <row r="87" spans="1:22" x14ac:dyDescent="0.2">
      <c r="A87" s="147">
        <v>804.0621337890625</v>
      </c>
      <c r="B87" s="111">
        <v>1.0065134306507422</v>
      </c>
      <c r="C87" s="131">
        <f t="shared" si="0"/>
        <v>0.98003023593128546</v>
      </c>
      <c r="D87" s="131">
        <f t="shared" si="1"/>
        <v>0.64789490119124993</v>
      </c>
      <c r="E87" s="131">
        <f t="shared" si="2"/>
        <v>0.6417883633676692</v>
      </c>
      <c r="F87" s="131">
        <f t="shared" si="3"/>
        <v>1.6502620188546202E-2</v>
      </c>
      <c r="G87" s="131"/>
      <c r="H87" s="73"/>
      <c r="I87" s="142"/>
      <c r="J87" s="142"/>
      <c r="K87" s="134"/>
      <c r="L87" s="142"/>
      <c r="M87" s="142"/>
      <c r="N87" s="144"/>
      <c r="O87" s="16"/>
      <c r="P87" s="150"/>
      <c r="Q87" s="155"/>
      <c r="R87" s="155"/>
      <c r="S87" s="155"/>
      <c r="T87" s="155"/>
      <c r="U87" s="155"/>
      <c r="V87" s="155"/>
    </row>
    <row r="88" spans="1:22" x14ac:dyDescent="0.2">
      <c r="A88" s="147">
        <v>880.0804443359375</v>
      </c>
      <c r="B88" s="111">
        <v>1.0293134306507421</v>
      </c>
      <c r="C88" s="131">
        <f t="shared" si="0"/>
        <v>1.0028302359312855</v>
      </c>
      <c r="D88" s="131">
        <f t="shared" si="1"/>
        <v>0.66257131115987777</v>
      </c>
      <c r="E88" s="131">
        <f t="shared" si="2"/>
        <v>0.65671930544302048</v>
      </c>
      <c r="F88" s="131">
        <f t="shared" si="3"/>
        <v>1.4930942075351283E-2</v>
      </c>
      <c r="G88" s="131"/>
      <c r="H88" s="73"/>
      <c r="I88" s="142"/>
      <c r="J88" s="142"/>
      <c r="K88" s="134"/>
      <c r="L88" s="142"/>
      <c r="M88" s="142"/>
      <c r="N88" s="144"/>
      <c r="O88" s="16"/>
      <c r="P88" s="150"/>
      <c r="Q88" s="155"/>
      <c r="R88" s="155"/>
      <c r="S88" s="155"/>
      <c r="T88" s="155"/>
      <c r="U88" s="155"/>
      <c r="V88" s="155"/>
    </row>
    <row r="89" spans="1:22" x14ac:dyDescent="0.2">
      <c r="A89" s="147">
        <v>963.5003662109375</v>
      </c>
      <c r="B89" s="111">
        <v>1.0521134306507423</v>
      </c>
      <c r="C89" s="131">
        <f t="shared" si="0"/>
        <v>1.0256302359312857</v>
      </c>
      <c r="D89" s="131">
        <f t="shared" si="1"/>
        <v>0.67724772112850584</v>
      </c>
      <c r="E89" s="131">
        <f t="shared" si="2"/>
        <v>0.67165024751837188</v>
      </c>
      <c r="F89" s="131">
        <f t="shared" si="3"/>
        <v>1.4930942075351394E-2</v>
      </c>
      <c r="G89" s="131"/>
      <c r="H89" s="73"/>
      <c r="I89" s="142"/>
      <c r="J89" s="142"/>
      <c r="K89" s="134"/>
      <c r="L89" s="142"/>
      <c r="M89" s="142"/>
      <c r="N89" s="144"/>
      <c r="O89" s="16"/>
      <c r="P89" s="150"/>
      <c r="Q89" s="155"/>
      <c r="R89" s="155"/>
      <c r="S89" s="155"/>
      <c r="T89" s="155"/>
      <c r="U89" s="155"/>
      <c r="V89" s="155"/>
    </row>
    <row r="90" spans="1:22" x14ac:dyDescent="0.2">
      <c r="A90" s="147">
        <v>1050.1121826171875</v>
      </c>
      <c r="B90" s="111">
        <v>1.0728134306507422</v>
      </c>
      <c r="C90" s="131">
        <f t="shared" si="0"/>
        <v>1.0463302359312856</v>
      </c>
      <c r="D90" s="131">
        <f t="shared" si="1"/>
        <v>0.69057235649476023</v>
      </c>
      <c r="E90" s="131">
        <f t="shared" si="2"/>
        <v>0.68520597124467753</v>
      </c>
      <c r="F90" s="131">
        <f t="shared" si="3"/>
        <v>1.3555723726305646E-2</v>
      </c>
      <c r="G90" s="131"/>
      <c r="H90" s="73"/>
      <c r="I90" s="142"/>
      <c r="J90" s="142"/>
      <c r="K90" s="134"/>
      <c r="L90" s="142"/>
      <c r="M90" s="142"/>
      <c r="N90" s="144"/>
      <c r="O90" s="16"/>
      <c r="P90" s="150"/>
      <c r="Q90" s="155"/>
      <c r="R90" s="155"/>
      <c r="S90" s="155"/>
      <c r="T90" s="155"/>
      <c r="U90" s="155"/>
      <c r="V90" s="155"/>
    </row>
    <row r="91" spans="1:22" x14ac:dyDescent="0.2">
      <c r="A91" s="147">
        <v>1148.0343017578125</v>
      </c>
      <c r="B91" s="111">
        <v>1.0947134306507422</v>
      </c>
      <c r="C91" s="131">
        <f t="shared" si="0"/>
        <v>1.0682302359312856</v>
      </c>
      <c r="D91" s="131">
        <f t="shared" si="1"/>
        <v>0.70466943449094233</v>
      </c>
      <c r="E91" s="131">
        <f t="shared" si="2"/>
        <v>0.69954753402758074</v>
      </c>
      <c r="F91" s="131">
        <f t="shared" si="3"/>
        <v>1.4341562782903217E-2</v>
      </c>
      <c r="G91" s="131"/>
      <c r="H91" s="73"/>
      <c r="I91" s="142"/>
      <c r="J91" s="142"/>
      <c r="K91" s="134"/>
      <c r="L91" s="142"/>
      <c r="M91" s="142"/>
      <c r="N91" s="144"/>
      <c r="O91" s="16"/>
      <c r="P91" s="150"/>
      <c r="Q91" s="155"/>
      <c r="R91" s="155"/>
      <c r="S91" s="155"/>
      <c r="T91" s="155"/>
      <c r="U91" s="155"/>
      <c r="V91" s="155"/>
    </row>
    <row r="92" spans="1:22" x14ac:dyDescent="0.2">
      <c r="A92" s="147">
        <v>1258.64794921875</v>
      </c>
      <c r="B92" s="111">
        <v>1.1156134306507421</v>
      </c>
      <c r="C92" s="131">
        <f t="shared" si="0"/>
        <v>1.0891302359312856</v>
      </c>
      <c r="D92" s="131">
        <f t="shared" si="1"/>
        <v>0.71812281029551794</v>
      </c>
      <c r="E92" s="131">
        <f t="shared" si="2"/>
        <v>0.71323423092998606</v>
      </c>
      <c r="F92" s="131">
        <f t="shared" si="3"/>
        <v>1.3686696902405315E-2</v>
      </c>
      <c r="G92" s="131"/>
      <c r="H92" s="73"/>
      <c r="I92" s="142"/>
      <c r="J92" s="142"/>
      <c r="K92" s="142"/>
      <c r="L92" s="142"/>
      <c r="M92" s="142"/>
      <c r="N92" s="144"/>
      <c r="O92" s="16"/>
      <c r="P92" s="150"/>
      <c r="Q92" s="155"/>
      <c r="R92" s="155"/>
      <c r="S92" s="155"/>
      <c r="T92" s="155"/>
      <c r="U92" s="155"/>
      <c r="V92" s="155"/>
    </row>
    <row r="93" spans="1:22" x14ac:dyDescent="0.2">
      <c r="A93" s="147">
        <v>1378.2711181640625</v>
      </c>
      <c r="B93" s="111">
        <v>1.1362134306507423</v>
      </c>
      <c r="C93" s="131">
        <f t="shared" si="0"/>
        <v>1.1097302359312857</v>
      </c>
      <c r="D93" s="131">
        <f t="shared" si="1"/>
        <v>0.73138307544261172</v>
      </c>
      <c r="E93" s="131">
        <f t="shared" si="2"/>
        <v>0.72672446806824209</v>
      </c>
      <c r="F93" s="131">
        <f t="shared" si="3"/>
        <v>1.3490237138256034E-2</v>
      </c>
      <c r="G93" s="131"/>
      <c r="H93" s="73"/>
      <c r="I93" s="142"/>
      <c r="J93" s="142"/>
      <c r="K93" s="142"/>
      <c r="L93" s="142"/>
      <c r="M93" s="142"/>
      <c r="N93" s="144"/>
      <c r="O93" s="16"/>
      <c r="P93" s="150"/>
      <c r="Q93" s="155"/>
      <c r="R93" s="155"/>
      <c r="S93" s="155"/>
      <c r="T93" s="155"/>
      <c r="U93" s="155"/>
      <c r="V93" s="155"/>
    </row>
    <row r="94" spans="1:22" x14ac:dyDescent="0.2">
      <c r="A94" s="147">
        <v>1508.0211181640625</v>
      </c>
      <c r="B94" s="111">
        <v>1.1554134306507422</v>
      </c>
      <c r="C94" s="131">
        <f t="shared" si="0"/>
        <v>1.1289302359312856</v>
      </c>
      <c r="D94" s="131">
        <f t="shared" si="1"/>
        <v>0.74374215752145634</v>
      </c>
      <c r="E94" s="131">
        <f t="shared" si="2"/>
        <v>0.739297892973801</v>
      </c>
      <c r="F94" s="131">
        <f t="shared" si="3"/>
        <v>1.2573424905558905E-2</v>
      </c>
      <c r="G94" s="131"/>
      <c r="H94" s="73"/>
      <c r="I94" s="142"/>
      <c r="J94" s="142"/>
      <c r="K94" s="142"/>
      <c r="L94" s="142"/>
      <c r="M94" s="142"/>
      <c r="N94" s="144"/>
      <c r="O94" s="16"/>
      <c r="P94" s="150"/>
      <c r="Q94" s="155"/>
      <c r="R94" s="155"/>
      <c r="S94" s="155"/>
      <c r="T94" s="155"/>
      <c r="U94" s="155"/>
      <c r="V94" s="155"/>
    </row>
    <row r="95" spans="1:22" x14ac:dyDescent="0.2">
      <c r="A95" s="147">
        <v>1647.798828125</v>
      </c>
      <c r="B95" s="111">
        <v>1.1741134306507421</v>
      </c>
      <c r="C95" s="131">
        <f t="shared" si="0"/>
        <v>1.1476302359312855</v>
      </c>
      <c r="D95" s="131">
        <f t="shared" si="1"/>
        <v>0.75577938850449766</v>
      </c>
      <c r="E95" s="131">
        <f t="shared" si="2"/>
        <v>0.75154388493911095</v>
      </c>
      <c r="F95" s="131">
        <f t="shared" si="3"/>
        <v>1.2245991965309955E-2</v>
      </c>
      <c r="G95" s="131"/>
      <c r="H95" s="73"/>
      <c r="I95" s="142"/>
      <c r="J95" s="142"/>
      <c r="K95" s="142"/>
      <c r="L95" s="142"/>
      <c r="M95" s="142"/>
      <c r="N95" s="144"/>
      <c r="O95" s="16"/>
      <c r="P95" s="150"/>
      <c r="Q95" s="155"/>
      <c r="R95" s="155"/>
      <c r="S95" s="155"/>
      <c r="T95" s="155"/>
      <c r="U95" s="155"/>
      <c r="V95" s="155"/>
    </row>
    <row r="96" spans="1:22" x14ac:dyDescent="0.2">
      <c r="A96" s="147">
        <v>1807.20263671875</v>
      </c>
      <c r="B96" s="111">
        <v>1.1931134306507423</v>
      </c>
      <c r="C96" s="131">
        <f t="shared" si="0"/>
        <v>1.1666302359312857</v>
      </c>
      <c r="D96" s="131">
        <f t="shared" si="1"/>
        <v>0.76800973014502105</v>
      </c>
      <c r="E96" s="131">
        <f t="shared" si="2"/>
        <v>0.76398633666857041</v>
      </c>
      <c r="F96" s="131">
        <f t="shared" si="3"/>
        <v>1.2442451729459458E-2</v>
      </c>
      <c r="G96" s="131"/>
      <c r="H96" s="73"/>
      <c r="I96" s="142"/>
      <c r="J96" s="142"/>
      <c r="K96" s="142"/>
      <c r="L96" s="142"/>
      <c r="M96" s="142"/>
      <c r="N96" s="144"/>
      <c r="O96" s="16"/>
      <c r="P96" s="150"/>
      <c r="Q96" s="155"/>
      <c r="R96" s="155"/>
      <c r="S96" s="155"/>
      <c r="T96" s="155"/>
      <c r="U96" s="155"/>
      <c r="V96" s="155"/>
    </row>
    <row r="97" spans="1:22" x14ac:dyDescent="0.2">
      <c r="A97" s="147">
        <v>1978.7086181640625</v>
      </c>
      <c r="B97" s="111">
        <v>1.2106134306507421</v>
      </c>
      <c r="C97" s="131">
        <f t="shared" si="0"/>
        <v>1.1841302359312855</v>
      </c>
      <c r="D97" s="131">
        <f t="shared" si="1"/>
        <v>0.77927451849813445</v>
      </c>
      <c r="E97" s="131">
        <f t="shared" si="2"/>
        <v>0.7754464895772829</v>
      </c>
      <c r="F97" s="131">
        <f t="shared" si="3"/>
        <v>1.1460152908712495E-2</v>
      </c>
      <c r="G97" s="131"/>
      <c r="H97" s="73"/>
      <c r="I97" s="142"/>
      <c r="J97" s="142"/>
      <c r="K97" s="142"/>
      <c r="L97" s="142"/>
      <c r="M97" s="142"/>
      <c r="N97" s="144"/>
      <c r="O97" s="16"/>
      <c r="P97" s="150"/>
      <c r="Q97" s="155"/>
      <c r="R97" s="155"/>
      <c r="S97" s="155"/>
      <c r="T97" s="155"/>
      <c r="U97" s="155"/>
      <c r="V97" s="155"/>
    </row>
    <row r="98" spans="1:22" x14ac:dyDescent="0.2">
      <c r="A98" s="147">
        <v>2157.448486328125</v>
      </c>
      <c r="B98" s="111">
        <v>1.2273134306507423</v>
      </c>
      <c r="C98" s="131">
        <f t="shared" si="0"/>
        <v>1.2008302359312857</v>
      </c>
      <c r="D98" s="131">
        <f t="shared" si="1"/>
        <v>0.79002434509796304</v>
      </c>
      <c r="E98" s="131">
        <f t="shared" si="2"/>
        <v>0.78638274978159739</v>
      </c>
      <c r="F98" s="131">
        <f t="shared" si="3"/>
        <v>1.0936260204314485E-2</v>
      </c>
      <c r="G98" s="131"/>
      <c r="H98" s="73"/>
      <c r="I98" s="142"/>
      <c r="J98" s="142"/>
      <c r="K98" s="142"/>
      <c r="L98" s="142"/>
      <c r="M98" s="142"/>
      <c r="N98" s="144"/>
      <c r="O98" s="16"/>
      <c r="P98" s="150"/>
      <c r="Q98" s="155"/>
      <c r="R98" s="155"/>
      <c r="S98" s="155"/>
      <c r="T98" s="155"/>
      <c r="U98" s="155"/>
      <c r="V98" s="155"/>
    </row>
    <row r="99" spans="1:22" x14ac:dyDescent="0.2">
      <c r="A99" s="147">
        <v>2369.89404296875</v>
      </c>
      <c r="B99" s="111">
        <v>1.2449134306507421</v>
      </c>
      <c r="C99" s="131">
        <f t="shared" si="0"/>
        <v>1.2184302359312855</v>
      </c>
      <c r="D99" s="131">
        <f t="shared" si="1"/>
        <v>0.80135350367023717</v>
      </c>
      <c r="E99" s="131">
        <f t="shared" si="2"/>
        <v>0.79790838927835961</v>
      </c>
      <c r="F99" s="131">
        <f t="shared" si="3"/>
        <v>1.1525639496762219E-2</v>
      </c>
      <c r="G99" s="131"/>
      <c r="H99" s="73"/>
      <c r="I99" s="142"/>
      <c r="J99" s="142"/>
      <c r="K99" s="142"/>
      <c r="L99" s="142"/>
      <c r="M99" s="142"/>
      <c r="N99" s="144"/>
      <c r="O99" s="16"/>
      <c r="P99" s="150"/>
      <c r="Q99" s="155"/>
      <c r="R99" s="155"/>
      <c r="S99" s="155"/>
      <c r="T99" s="155"/>
      <c r="U99" s="155"/>
      <c r="V99" s="155"/>
    </row>
    <row r="100" spans="1:22" x14ac:dyDescent="0.2">
      <c r="A100" s="147">
        <v>2585.86181640625</v>
      </c>
      <c r="B100" s="111">
        <v>1.2610134306507421</v>
      </c>
      <c r="C100" s="131">
        <f t="shared" si="0"/>
        <v>1.2345302359312855</v>
      </c>
      <c r="D100" s="131">
        <f t="shared" si="1"/>
        <v>0.81171710895510163</v>
      </c>
      <c r="E100" s="131">
        <f t="shared" si="2"/>
        <v>0.8084517299543752</v>
      </c>
      <c r="F100" s="131">
        <f t="shared" si="3"/>
        <v>1.0543340676015589E-2</v>
      </c>
      <c r="G100" s="131"/>
      <c r="H100" s="73"/>
      <c r="I100" s="142"/>
      <c r="J100" s="142"/>
      <c r="K100" s="142"/>
      <c r="L100" s="142"/>
      <c r="M100" s="142"/>
      <c r="N100" s="144"/>
      <c r="O100" s="16"/>
      <c r="P100" s="150"/>
      <c r="Q100" s="155"/>
      <c r="R100" s="155"/>
      <c r="S100" s="155"/>
      <c r="T100" s="155"/>
      <c r="U100" s="155"/>
      <c r="V100" s="155"/>
    </row>
    <row r="101" spans="1:22" x14ac:dyDescent="0.2">
      <c r="A101" s="147">
        <v>2828.7021484375</v>
      </c>
      <c r="B101" s="111">
        <v>1.2763134306507422</v>
      </c>
      <c r="C101" s="131">
        <f t="shared" si="0"/>
        <v>1.2498302359312856</v>
      </c>
      <c r="D101" s="131">
        <f t="shared" si="1"/>
        <v>0.82156575248668096</v>
      </c>
      <c r="E101" s="131">
        <f t="shared" si="2"/>
        <v>0.81847117792599255</v>
      </c>
      <c r="F101" s="131">
        <f t="shared" si="3"/>
        <v>1.0019447971617357E-2</v>
      </c>
      <c r="G101" s="131"/>
      <c r="H101" s="73"/>
      <c r="I101" s="142"/>
      <c r="J101" s="142"/>
      <c r="K101" s="142"/>
      <c r="L101" s="142"/>
      <c r="M101" s="142"/>
      <c r="N101" s="144"/>
      <c r="O101" s="16"/>
      <c r="P101" s="150"/>
      <c r="Q101" s="155"/>
      <c r="R101" s="155"/>
      <c r="S101" s="155"/>
      <c r="T101" s="155"/>
      <c r="U101" s="155"/>
      <c r="V101" s="155"/>
    </row>
    <row r="102" spans="1:22" x14ac:dyDescent="0.2">
      <c r="A102" s="147">
        <v>3100.4609375</v>
      </c>
      <c r="B102" s="111">
        <v>1.2918134306507423</v>
      </c>
      <c r="C102" s="131">
        <f t="shared" si="0"/>
        <v>1.2653302359312857</v>
      </c>
      <c r="D102" s="131">
        <f t="shared" si="1"/>
        <v>0.83154313645658162</v>
      </c>
      <c r="E102" s="131">
        <f t="shared" si="2"/>
        <v>0.82862159907370947</v>
      </c>
      <c r="F102" s="131">
        <f t="shared" si="3"/>
        <v>1.0150421147716915E-2</v>
      </c>
      <c r="G102" s="131"/>
      <c r="H102" s="73"/>
      <c r="I102" s="142"/>
      <c r="J102" s="142"/>
      <c r="K102" s="142"/>
      <c r="L102" s="142"/>
      <c r="M102" s="142"/>
      <c r="N102" s="144"/>
      <c r="O102" s="16"/>
      <c r="P102" s="150"/>
      <c r="Q102" s="155"/>
      <c r="R102" s="155"/>
      <c r="S102" s="155"/>
      <c r="T102" s="155"/>
      <c r="U102" s="155"/>
      <c r="V102" s="155"/>
    </row>
    <row r="103" spans="1:22" x14ac:dyDescent="0.2">
      <c r="A103" s="147">
        <v>3386.951171875</v>
      </c>
      <c r="B103" s="111">
        <v>1.3076134306507423</v>
      </c>
      <c r="C103" s="131">
        <f t="shared" si="0"/>
        <v>1.2811302359312857</v>
      </c>
      <c r="D103" s="131">
        <f t="shared" si="1"/>
        <v>0.84171363108396413</v>
      </c>
      <c r="E103" s="131">
        <f t="shared" si="2"/>
        <v>0.83896847998557578</v>
      </c>
      <c r="F103" s="131">
        <f t="shared" si="3"/>
        <v>1.0346880911866307E-2</v>
      </c>
      <c r="G103" s="131"/>
      <c r="H103" s="73"/>
      <c r="I103" s="142"/>
      <c r="J103" s="142"/>
      <c r="K103" s="142"/>
      <c r="L103" s="142"/>
      <c r="M103" s="142"/>
      <c r="N103" s="144"/>
      <c r="O103" s="16"/>
      <c r="P103" s="150"/>
      <c r="Q103" s="155"/>
      <c r="R103" s="155"/>
      <c r="S103" s="155"/>
      <c r="T103" s="155"/>
      <c r="U103" s="155"/>
      <c r="V103" s="155"/>
    </row>
    <row r="104" spans="1:22" x14ac:dyDescent="0.2">
      <c r="A104" s="147">
        <v>3707.93408203125</v>
      </c>
      <c r="B104" s="111">
        <v>1.3226134306507422</v>
      </c>
      <c r="C104" s="131">
        <f t="shared" si="0"/>
        <v>1.2961302359312856</v>
      </c>
      <c r="D104" s="131">
        <f t="shared" si="1"/>
        <v>0.8513691639580615</v>
      </c>
      <c r="E104" s="131">
        <f t="shared" si="2"/>
        <v>0.84879146819304363</v>
      </c>
      <c r="F104" s="131">
        <f t="shared" si="3"/>
        <v>9.8229882074678532E-3</v>
      </c>
      <c r="G104" s="131"/>
      <c r="H104" s="73"/>
      <c r="I104" s="142"/>
      <c r="J104" s="142"/>
      <c r="K104" s="142"/>
      <c r="L104" s="142"/>
      <c r="M104" s="142"/>
      <c r="N104" s="144"/>
      <c r="O104" s="16"/>
      <c r="P104" s="150"/>
      <c r="Q104" s="155"/>
      <c r="R104" s="155"/>
      <c r="S104" s="155"/>
      <c r="T104" s="155"/>
      <c r="U104" s="155"/>
      <c r="V104" s="155"/>
    </row>
    <row r="105" spans="1:22" x14ac:dyDescent="0.2">
      <c r="A105" s="147">
        <v>4058.857421875</v>
      </c>
      <c r="B105" s="111">
        <v>1.3372134306507422</v>
      </c>
      <c r="C105" s="131">
        <f t="shared" si="0"/>
        <v>1.3107302359312856</v>
      </c>
      <c r="D105" s="131">
        <f t="shared" si="1"/>
        <v>0.8607672159555162</v>
      </c>
      <c r="E105" s="131">
        <f t="shared" si="2"/>
        <v>0.85835251004831237</v>
      </c>
      <c r="F105" s="131">
        <f t="shared" si="3"/>
        <v>9.5610418552687371E-3</v>
      </c>
      <c r="G105" s="131"/>
      <c r="H105" s="73"/>
      <c r="I105" s="142"/>
      <c r="J105" s="142"/>
      <c r="K105" s="142"/>
      <c r="L105" s="142"/>
      <c r="M105" s="142"/>
      <c r="N105" s="144"/>
      <c r="O105" s="16"/>
      <c r="P105" s="150"/>
      <c r="Q105" s="155"/>
      <c r="R105" s="155"/>
      <c r="S105" s="155"/>
      <c r="T105" s="155"/>
      <c r="U105" s="155"/>
      <c r="V105" s="155"/>
    </row>
    <row r="106" spans="1:22" x14ac:dyDescent="0.2">
      <c r="A106" s="147">
        <v>4432.681640625</v>
      </c>
      <c r="B106" s="111">
        <v>1.3523134306507423</v>
      </c>
      <c r="C106" s="131">
        <f t="shared" si="0"/>
        <v>1.3258302359312857</v>
      </c>
      <c r="D106" s="131">
        <f t="shared" si="1"/>
        <v>0.87048711904877429</v>
      </c>
      <c r="E106" s="131">
        <f t="shared" si="2"/>
        <v>0.86824098484383017</v>
      </c>
      <c r="F106" s="131">
        <f t="shared" si="3"/>
        <v>9.8884747955177987E-3</v>
      </c>
      <c r="G106" s="131"/>
      <c r="H106" s="73"/>
      <c r="I106" s="142"/>
      <c r="J106" s="142"/>
      <c r="K106" s="142"/>
      <c r="L106" s="142"/>
      <c r="M106" s="142"/>
      <c r="N106" s="144"/>
      <c r="O106" s="16"/>
      <c r="P106" s="150"/>
      <c r="Q106" s="155"/>
      <c r="R106" s="155"/>
      <c r="S106" s="155"/>
      <c r="T106" s="155"/>
      <c r="U106" s="155"/>
      <c r="V106" s="155"/>
    </row>
    <row r="107" spans="1:22" x14ac:dyDescent="0.2">
      <c r="A107" s="147">
        <v>4844.970703125</v>
      </c>
      <c r="B107" s="111">
        <v>1.3665134306507423</v>
      </c>
      <c r="C107" s="131">
        <f t="shared" si="0"/>
        <v>1.3400302359312857</v>
      </c>
      <c r="D107" s="131">
        <f t="shared" si="1"/>
        <v>0.87962769016958642</v>
      </c>
      <c r="E107" s="131">
        <f t="shared" si="2"/>
        <v>0.87754008034689979</v>
      </c>
      <c r="F107" s="131">
        <f t="shared" si="3"/>
        <v>9.299095503069621E-3</v>
      </c>
      <c r="G107" s="131"/>
      <c r="H107" s="73"/>
      <c r="I107" s="142"/>
      <c r="J107" s="142"/>
      <c r="K107" s="142"/>
      <c r="L107" s="142"/>
      <c r="M107" s="142"/>
      <c r="N107" s="144"/>
      <c r="O107" s="16"/>
      <c r="P107" s="150"/>
      <c r="Q107" s="155"/>
      <c r="R107" s="155"/>
      <c r="S107" s="155"/>
      <c r="T107" s="155"/>
      <c r="U107" s="155"/>
      <c r="V107" s="155"/>
    </row>
    <row r="108" spans="1:22" x14ac:dyDescent="0.2">
      <c r="A108" s="147">
        <v>5305.0498046875</v>
      </c>
      <c r="B108" s="111">
        <v>1.3806134306507423</v>
      </c>
      <c r="C108" s="131">
        <f t="shared" si="0"/>
        <v>1.3541302359312857</v>
      </c>
      <c r="D108" s="131">
        <f t="shared" si="1"/>
        <v>0.88870389107123793</v>
      </c>
      <c r="E108" s="131">
        <f t="shared" si="2"/>
        <v>0.88677368926191968</v>
      </c>
      <c r="F108" s="131">
        <f t="shared" si="3"/>
        <v>9.2336089150198974E-3</v>
      </c>
      <c r="G108" s="131"/>
      <c r="H108" s="73"/>
      <c r="I108" s="142"/>
      <c r="J108" s="142"/>
      <c r="K108" s="142"/>
      <c r="L108" s="142"/>
      <c r="M108" s="142"/>
      <c r="N108" s="144"/>
      <c r="O108" s="16"/>
      <c r="P108" s="150"/>
      <c r="Q108" s="155"/>
      <c r="R108" s="155"/>
      <c r="S108" s="155"/>
      <c r="T108" s="155"/>
      <c r="U108" s="155"/>
      <c r="V108" s="155"/>
    </row>
    <row r="109" spans="1:22" x14ac:dyDescent="0.2">
      <c r="A109" s="147">
        <v>5803.31884765625</v>
      </c>
      <c r="B109" s="111">
        <v>1.3943134306507423</v>
      </c>
      <c r="C109" s="131">
        <f t="shared" si="0"/>
        <v>1.3678302359312857</v>
      </c>
      <c r="D109" s="131">
        <f t="shared" si="1"/>
        <v>0.89752261109624687</v>
      </c>
      <c r="E109" s="131">
        <f t="shared" si="2"/>
        <v>0.89574535182474047</v>
      </c>
      <c r="F109" s="131">
        <f t="shared" si="3"/>
        <v>8.9716625628207813E-3</v>
      </c>
      <c r="G109" s="131"/>
      <c r="H109" s="73"/>
      <c r="I109" s="142"/>
      <c r="J109" s="142"/>
      <c r="K109" s="142"/>
      <c r="L109" s="142"/>
      <c r="M109" s="142"/>
      <c r="N109" s="144"/>
      <c r="O109" s="16"/>
      <c r="P109" s="150"/>
      <c r="Q109" s="155"/>
      <c r="R109" s="155"/>
      <c r="S109" s="155"/>
      <c r="T109" s="155"/>
      <c r="U109" s="155"/>
      <c r="V109" s="155"/>
    </row>
    <row r="110" spans="1:22" x14ac:dyDescent="0.2">
      <c r="A110" s="147">
        <v>6353.19970703125</v>
      </c>
      <c r="B110" s="111">
        <v>1.4078134306507422</v>
      </c>
      <c r="C110" s="131">
        <f t="shared" si="0"/>
        <v>1.3813302359312856</v>
      </c>
      <c r="D110" s="131">
        <f t="shared" si="1"/>
        <v>0.90621259068293436</v>
      </c>
      <c r="E110" s="131">
        <f t="shared" si="2"/>
        <v>0.90458604121146147</v>
      </c>
      <c r="F110" s="131">
        <f t="shared" si="3"/>
        <v>8.8406893867210012E-3</v>
      </c>
      <c r="G110" s="131"/>
      <c r="H110" s="73"/>
      <c r="I110" s="142"/>
      <c r="J110" s="142"/>
      <c r="K110" s="142"/>
      <c r="L110" s="142"/>
      <c r="M110" s="142"/>
      <c r="N110" s="144"/>
      <c r="O110" s="16"/>
      <c r="P110" s="150"/>
      <c r="Q110" s="155"/>
      <c r="R110" s="155"/>
      <c r="S110" s="155"/>
      <c r="T110" s="155"/>
      <c r="U110" s="155"/>
      <c r="V110" s="155"/>
    </row>
    <row r="111" spans="1:22" x14ac:dyDescent="0.2">
      <c r="A111" s="147">
        <v>6942.17626953125</v>
      </c>
      <c r="B111" s="111">
        <v>1.4206134306507423</v>
      </c>
      <c r="C111" s="131">
        <f t="shared" si="0"/>
        <v>1.3941302359312857</v>
      </c>
      <c r="D111" s="131">
        <f t="shared" si="1"/>
        <v>0.91445197873549755</v>
      </c>
      <c r="E111" s="131">
        <f t="shared" si="2"/>
        <v>0.91296832448183418</v>
      </c>
      <c r="F111" s="131">
        <f t="shared" si="3"/>
        <v>8.3822832703727146E-3</v>
      </c>
      <c r="G111" s="131"/>
      <c r="H111" s="73"/>
      <c r="I111" s="142"/>
      <c r="J111" s="142"/>
      <c r="K111" s="142"/>
      <c r="L111" s="142"/>
      <c r="M111" s="142"/>
      <c r="N111" s="144"/>
      <c r="O111" s="16"/>
      <c r="P111" s="150"/>
      <c r="Q111" s="155"/>
      <c r="R111" s="155"/>
      <c r="S111" s="155"/>
      <c r="T111" s="155"/>
      <c r="U111" s="155"/>
      <c r="V111" s="155"/>
    </row>
    <row r="112" spans="1:22" x14ac:dyDescent="0.2">
      <c r="A112" s="147">
        <v>7603.1796875</v>
      </c>
      <c r="B112" s="111">
        <v>1.4334134306507422</v>
      </c>
      <c r="C112" s="131">
        <f t="shared" si="0"/>
        <v>1.4069302359312856</v>
      </c>
      <c r="D112" s="131">
        <f t="shared" si="1"/>
        <v>0.92269136678806063</v>
      </c>
      <c r="E112" s="131">
        <f t="shared" si="2"/>
        <v>0.92135060775220678</v>
      </c>
      <c r="F112" s="131">
        <f t="shared" si="3"/>
        <v>8.3822832703726036E-3</v>
      </c>
      <c r="G112" s="131"/>
      <c r="H112" s="73"/>
      <c r="I112" s="142"/>
      <c r="J112" s="142"/>
      <c r="K112" s="142"/>
      <c r="L112" s="142"/>
      <c r="M112" s="142"/>
      <c r="N112" s="144"/>
      <c r="O112" s="16"/>
      <c r="P112" s="150"/>
      <c r="Q112" s="155"/>
      <c r="R112" s="155"/>
      <c r="S112" s="155"/>
      <c r="T112" s="155"/>
      <c r="U112" s="155"/>
      <c r="V112" s="155"/>
    </row>
    <row r="113" spans="1:22" x14ac:dyDescent="0.2">
      <c r="A113" s="147">
        <v>8314.56640625</v>
      </c>
      <c r="B113" s="111">
        <v>1.4451134306507423</v>
      </c>
      <c r="C113" s="131">
        <f t="shared" si="0"/>
        <v>1.4186302359312857</v>
      </c>
      <c r="D113" s="131">
        <f t="shared" si="1"/>
        <v>0.93022268242985662</v>
      </c>
      <c r="E113" s="131">
        <f t="shared" si="2"/>
        <v>0.92901253855403176</v>
      </c>
      <c r="F113" s="131">
        <f t="shared" si="3"/>
        <v>7.6619308018249788E-3</v>
      </c>
      <c r="G113" s="131"/>
      <c r="H113" s="73"/>
      <c r="I113" s="142"/>
      <c r="J113" s="142"/>
      <c r="K113" s="142"/>
      <c r="L113" s="142"/>
      <c r="M113" s="142"/>
      <c r="N113" s="144"/>
      <c r="O113" s="16"/>
      <c r="P113" s="150"/>
      <c r="Q113" s="155"/>
      <c r="R113" s="155"/>
      <c r="S113" s="155"/>
      <c r="T113" s="155"/>
      <c r="U113" s="155"/>
      <c r="V113" s="155"/>
    </row>
    <row r="114" spans="1:22" x14ac:dyDescent="0.2">
      <c r="A114" s="147">
        <v>9090.861328125</v>
      </c>
      <c r="B114" s="111">
        <v>1.4565134306507421</v>
      </c>
      <c r="C114" s="131">
        <f t="shared" si="0"/>
        <v>1.4300302359312855</v>
      </c>
      <c r="D114" s="131">
        <f t="shared" si="1"/>
        <v>0.93756088741417043</v>
      </c>
      <c r="E114" s="131">
        <f t="shared" si="2"/>
        <v>0.93647800959170735</v>
      </c>
      <c r="F114" s="131">
        <f t="shared" si="3"/>
        <v>7.4654710376755862E-3</v>
      </c>
      <c r="G114" s="131"/>
      <c r="H114" s="73"/>
      <c r="I114" s="142"/>
      <c r="J114" s="142"/>
      <c r="K114" s="142"/>
      <c r="L114" s="142"/>
      <c r="M114" s="142"/>
      <c r="N114" s="144"/>
      <c r="O114" s="16"/>
      <c r="P114" s="150"/>
      <c r="Q114" s="155"/>
      <c r="R114" s="155"/>
      <c r="S114" s="155"/>
      <c r="T114" s="155"/>
      <c r="U114" s="155"/>
      <c r="V114" s="155"/>
    </row>
    <row r="115" spans="1:22" x14ac:dyDescent="0.2">
      <c r="A115" s="147">
        <v>9952.6708984375</v>
      </c>
      <c r="B115" s="111">
        <v>1.4675134306507422</v>
      </c>
      <c r="C115" s="131">
        <f t="shared" si="0"/>
        <v>1.4410302359312857</v>
      </c>
      <c r="D115" s="131">
        <f t="shared" si="1"/>
        <v>0.9446416115218419</v>
      </c>
      <c r="E115" s="131">
        <f t="shared" si="2"/>
        <v>0.94368153427718393</v>
      </c>
      <c r="F115" s="131">
        <f t="shared" si="3"/>
        <v>7.2035246854765811E-3</v>
      </c>
      <c r="G115" s="131"/>
      <c r="H115" s="73"/>
      <c r="I115" s="142"/>
      <c r="J115" s="142"/>
      <c r="K115" s="142"/>
      <c r="L115" s="142"/>
      <c r="M115" s="142"/>
      <c r="N115" s="144"/>
      <c r="O115" s="16"/>
      <c r="P115" s="150"/>
      <c r="Q115" s="155"/>
      <c r="R115" s="155"/>
      <c r="S115" s="155"/>
      <c r="T115" s="155"/>
      <c r="U115" s="155"/>
      <c r="V115" s="155"/>
    </row>
    <row r="116" spans="1:22" x14ac:dyDescent="0.2">
      <c r="A116" s="147">
        <v>10884.916015625</v>
      </c>
      <c r="B116" s="111">
        <v>1.4775134306507423</v>
      </c>
      <c r="C116" s="131">
        <f t="shared" si="0"/>
        <v>1.4510302359312857</v>
      </c>
      <c r="D116" s="131">
        <f t="shared" si="1"/>
        <v>0.95107863343790688</v>
      </c>
      <c r="E116" s="131">
        <f t="shared" si="2"/>
        <v>0.9502301930821625</v>
      </c>
      <c r="F116" s="131">
        <f t="shared" si="3"/>
        <v>6.5486588049785688E-3</v>
      </c>
      <c r="G116" s="131"/>
      <c r="H116" s="73"/>
      <c r="I116" s="142"/>
      <c r="J116" s="142"/>
      <c r="K116" s="142"/>
      <c r="L116" s="142"/>
      <c r="M116" s="142"/>
      <c r="N116" s="144"/>
      <c r="O116" s="16"/>
      <c r="P116" s="150"/>
      <c r="Q116" s="155"/>
      <c r="R116" s="155"/>
      <c r="S116" s="155"/>
      <c r="T116" s="155"/>
      <c r="U116" s="155"/>
      <c r="V116" s="155"/>
    </row>
    <row r="117" spans="1:22" x14ac:dyDescent="0.2">
      <c r="A117" s="147">
        <v>11892.880859375</v>
      </c>
      <c r="B117" s="111">
        <v>1.4866134306507421</v>
      </c>
      <c r="C117" s="131">
        <f t="shared" si="0"/>
        <v>1.4601302359312855</v>
      </c>
      <c r="D117" s="131">
        <f t="shared" si="1"/>
        <v>0.95693632338152579</v>
      </c>
      <c r="E117" s="131">
        <f t="shared" si="2"/>
        <v>0.956189472594693</v>
      </c>
      <c r="F117" s="131">
        <f t="shared" si="3"/>
        <v>5.959279512530502E-3</v>
      </c>
      <c r="G117" s="131"/>
      <c r="H117" s="73"/>
      <c r="I117" s="142"/>
      <c r="J117" s="142"/>
      <c r="K117" s="142"/>
      <c r="L117" s="142"/>
      <c r="M117" s="142"/>
      <c r="N117" s="144"/>
      <c r="O117" s="16"/>
      <c r="P117" s="150"/>
      <c r="Q117" s="155"/>
      <c r="R117" s="155"/>
      <c r="S117" s="155"/>
      <c r="T117" s="155"/>
      <c r="U117" s="155"/>
      <c r="V117" s="155"/>
    </row>
    <row r="118" spans="1:22" x14ac:dyDescent="0.2">
      <c r="A118" s="147">
        <v>12992.3037109375</v>
      </c>
      <c r="B118" s="111">
        <v>1.4947134306507421</v>
      </c>
      <c r="C118" s="131">
        <f t="shared" si="0"/>
        <v>1.4682302359312855</v>
      </c>
      <c r="D118" s="131">
        <f t="shared" si="1"/>
        <v>0.96215031113353844</v>
      </c>
      <c r="E118" s="131">
        <f t="shared" si="2"/>
        <v>0.96149388622672571</v>
      </c>
      <c r="F118" s="131">
        <f t="shared" si="3"/>
        <v>5.3044136320327118E-3</v>
      </c>
      <c r="G118" s="131"/>
      <c r="H118" s="73"/>
      <c r="I118" s="142"/>
      <c r="J118" s="142"/>
      <c r="K118" s="142"/>
      <c r="L118" s="142"/>
      <c r="M118" s="142"/>
      <c r="N118" s="144"/>
      <c r="O118" s="16"/>
      <c r="P118" s="150"/>
      <c r="Q118" s="155"/>
      <c r="R118" s="155"/>
      <c r="S118" s="155"/>
      <c r="T118" s="155"/>
      <c r="U118" s="155"/>
      <c r="V118" s="155"/>
    </row>
    <row r="119" spans="1:22" x14ac:dyDescent="0.2">
      <c r="A119" s="147">
        <v>14291.4931640625</v>
      </c>
      <c r="B119" s="111">
        <v>1.5029134306507421</v>
      </c>
      <c r="C119" s="131">
        <f t="shared" si="0"/>
        <v>1.4764302359312855</v>
      </c>
      <c r="D119" s="131">
        <f t="shared" si="1"/>
        <v>0.96742866910471159</v>
      </c>
      <c r="E119" s="131">
        <f t="shared" si="2"/>
        <v>0.96686378644680815</v>
      </c>
      <c r="F119" s="131">
        <f t="shared" si="3"/>
        <v>5.3699002200824353E-3</v>
      </c>
      <c r="G119" s="131"/>
      <c r="H119" s="73"/>
      <c r="I119" s="142"/>
      <c r="J119" s="142"/>
      <c r="K119" s="142"/>
      <c r="L119" s="142"/>
      <c r="M119" s="142"/>
      <c r="N119" s="144"/>
      <c r="O119" s="16"/>
      <c r="P119" s="150"/>
      <c r="Q119" s="155"/>
      <c r="R119" s="155"/>
      <c r="S119" s="155"/>
      <c r="T119" s="155"/>
      <c r="U119" s="155"/>
      <c r="V119" s="155"/>
    </row>
    <row r="120" spans="1:22" x14ac:dyDescent="0.2">
      <c r="A120" s="147">
        <v>15593.572265625</v>
      </c>
      <c r="B120" s="111">
        <v>1.5097134306507423</v>
      </c>
      <c r="C120" s="131">
        <f t="shared" si="0"/>
        <v>1.4832302359312857</v>
      </c>
      <c r="D120" s="131">
        <f t="shared" si="1"/>
        <v>0.97180584400763581</v>
      </c>
      <c r="E120" s="131">
        <f t="shared" si="2"/>
        <v>0.97131687443419368</v>
      </c>
      <c r="F120" s="131">
        <f t="shared" si="3"/>
        <v>4.4530879873855289E-3</v>
      </c>
      <c r="G120" s="131"/>
      <c r="H120" s="73"/>
      <c r="I120" s="142"/>
      <c r="J120" s="142"/>
      <c r="K120" s="142"/>
      <c r="L120" s="142"/>
      <c r="M120" s="142"/>
      <c r="N120" s="144"/>
      <c r="O120" s="16"/>
      <c r="P120" s="150"/>
      <c r="Q120" s="155"/>
      <c r="R120" s="155"/>
      <c r="S120" s="155"/>
      <c r="T120" s="155"/>
      <c r="U120" s="155"/>
      <c r="V120" s="155"/>
    </row>
    <row r="121" spans="1:22" x14ac:dyDescent="0.2">
      <c r="A121" s="147">
        <v>17093.515625</v>
      </c>
      <c r="B121" s="111">
        <v>1.5169134306507421</v>
      </c>
      <c r="C121" s="131">
        <f t="shared" si="0"/>
        <v>1.4904302359312855</v>
      </c>
      <c r="D121" s="131">
        <f t="shared" si="1"/>
        <v>0.97644049978720249</v>
      </c>
      <c r="E121" s="131">
        <f t="shared" si="2"/>
        <v>0.97603190877377821</v>
      </c>
      <c r="F121" s="131">
        <f t="shared" si="3"/>
        <v>4.715034339584534E-3</v>
      </c>
      <c r="G121" s="131"/>
      <c r="H121" s="73"/>
      <c r="I121" s="142"/>
      <c r="J121" s="142"/>
      <c r="K121" s="142"/>
      <c r="L121" s="142"/>
      <c r="M121" s="142"/>
      <c r="N121" s="144"/>
      <c r="O121" s="16"/>
      <c r="P121" s="150"/>
      <c r="Q121" s="155"/>
      <c r="R121" s="155"/>
      <c r="S121" s="155"/>
      <c r="T121" s="155"/>
      <c r="U121" s="155"/>
      <c r="V121" s="155"/>
    </row>
    <row r="122" spans="1:22" x14ac:dyDescent="0.2">
      <c r="A122" s="147">
        <v>18690.775390625</v>
      </c>
      <c r="B122" s="111">
        <v>1.5234134306507423</v>
      </c>
      <c r="C122" s="131">
        <f t="shared" si="0"/>
        <v>1.4969302359312857</v>
      </c>
      <c r="D122" s="131">
        <f t="shared" si="1"/>
        <v>0.98062456403264475</v>
      </c>
      <c r="E122" s="131">
        <f t="shared" si="2"/>
        <v>0.98028853699701446</v>
      </c>
      <c r="F122" s="131">
        <f t="shared" si="3"/>
        <v>4.2566282232362473E-3</v>
      </c>
      <c r="G122" s="131"/>
      <c r="H122" s="73"/>
      <c r="I122" s="142"/>
      <c r="J122" s="142"/>
      <c r="K122" s="142"/>
      <c r="L122" s="142"/>
      <c r="M122" s="142"/>
      <c r="N122" s="144"/>
      <c r="O122" s="16"/>
      <c r="P122" s="150"/>
      <c r="Q122" s="155"/>
      <c r="R122" s="155"/>
      <c r="S122" s="155"/>
      <c r="T122" s="155"/>
      <c r="U122" s="155"/>
      <c r="V122" s="155"/>
    </row>
    <row r="123" spans="1:22" x14ac:dyDescent="0.2">
      <c r="A123" s="147">
        <v>20386.4453125</v>
      </c>
      <c r="B123" s="111">
        <v>1.5284134306507422</v>
      </c>
      <c r="C123" s="131">
        <f t="shared" si="0"/>
        <v>1.5019302359312856</v>
      </c>
      <c r="D123" s="131">
        <f t="shared" si="1"/>
        <v>0.98384307499067714</v>
      </c>
      <c r="E123" s="131">
        <f t="shared" si="2"/>
        <v>0.98356286639950374</v>
      </c>
      <c r="F123" s="131">
        <f t="shared" si="3"/>
        <v>3.2743294024892844E-3</v>
      </c>
      <c r="G123" s="131"/>
      <c r="H123" s="73"/>
      <c r="I123" s="142"/>
      <c r="J123" s="142"/>
      <c r="K123" s="142"/>
      <c r="L123" s="142"/>
      <c r="M123" s="142"/>
      <c r="N123" s="144"/>
      <c r="O123" s="16"/>
      <c r="P123" s="150"/>
      <c r="Q123" s="155"/>
      <c r="R123" s="155"/>
      <c r="S123" s="155"/>
      <c r="T123" s="155"/>
      <c r="U123" s="155"/>
      <c r="V123" s="155"/>
    </row>
    <row r="124" spans="1:22" x14ac:dyDescent="0.2">
      <c r="A124" s="147">
        <v>22293.802734375</v>
      </c>
      <c r="B124" s="111">
        <v>1.5327134306507422</v>
      </c>
      <c r="C124" s="131">
        <f t="shared" si="0"/>
        <v>1.5062302359312856</v>
      </c>
      <c r="D124" s="131">
        <f t="shared" si="1"/>
        <v>0.986610994414585</v>
      </c>
      <c r="E124" s="131">
        <f t="shared" si="2"/>
        <v>0.98637878968564452</v>
      </c>
      <c r="F124" s="131">
        <f t="shared" si="3"/>
        <v>2.8159232861407757E-3</v>
      </c>
      <c r="G124" s="131"/>
      <c r="H124" s="73"/>
      <c r="I124" s="142"/>
      <c r="J124" s="142"/>
      <c r="K124" s="142"/>
      <c r="L124" s="142"/>
      <c r="M124" s="142"/>
      <c r="N124" s="144"/>
      <c r="O124" s="16"/>
      <c r="P124" s="150"/>
      <c r="Q124" s="155"/>
      <c r="R124" s="155"/>
      <c r="S124" s="155"/>
      <c r="T124" s="155"/>
      <c r="U124" s="155"/>
      <c r="V124" s="155"/>
    </row>
    <row r="125" spans="1:22" x14ac:dyDescent="0.2">
      <c r="A125" s="147">
        <v>24394.12109375</v>
      </c>
      <c r="B125" s="111">
        <v>1.5364134306507422</v>
      </c>
      <c r="C125" s="131">
        <f t="shared" si="0"/>
        <v>1.5099302359312856</v>
      </c>
      <c r="D125" s="131">
        <f t="shared" si="1"/>
        <v>0.98899269252352906</v>
      </c>
      <c r="E125" s="131">
        <f t="shared" si="2"/>
        <v>0.98880179344348662</v>
      </c>
      <c r="F125" s="131">
        <f t="shared" si="3"/>
        <v>2.4230037578421015E-3</v>
      </c>
      <c r="G125" s="131"/>
      <c r="H125" s="73"/>
      <c r="I125" s="142"/>
      <c r="J125" s="142"/>
      <c r="K125" s="142"/>
      <c r="L125" s="142"/>
      <c r="M125" s="142"/>
      <c r="N125" s="144"/>
      <c r="O125" s="16"/>
      <c r="P125" s="150"/>
      <c r="Q125" s="155"/>
      <c r="R125" s="155"/>
      <c r="S125" s="155"/>
      <c r="T125" s="155"/>
      <c r="U125" s="155"/>
      <c r="V125" s="155"/>
    </row>
    <row r="126" spans="1:22" x14ac:dyDescent="0.2">
      <c r="A126" s="147">
        <v>26694.330078125</v>
      </c>
      <c r="B126" s="111">
        <v>1.5400134306507423</v>
      </c>
      <c r="C126" s="131">
        <f t="shared" si="0"/>
        <v>1.5135302359312857</v>
      </c>
      <c r="D126" s="131">
        <f t="shared" si="1"/>
        <v>0.99131002041331251</v>
      </c>
      <c r="E126" s="131">
        <f t="shared" si="2"/>
        <v>0.991159310613279</v>
      </c>
      <c r="F126" s="131">
        <f t="shared" si="3"/>
        <v>2.357517169792378E-3</v>
      </c>
      <c r="G126" s="131"/>
      <c r="H126" s="73"/>
      <c r="I126" s="142"/>
      <c r="J126" s="142"/>
      <c r="K126" s="142"/>
      <c r="L126" s="142"/>
      <c r="M126" s="142"/>
      <c r="N126" s="144"/>
      <c r="O126" s="16"/>
      <c r="P126" s="150"/>
      <c r="Q126" s="155"/>
      <c r="R126" s="155"/>
      <c r="S126" s="155"/>
      <c r="T126" s="155"/>
      <c r="U126" s="155"/>
      <c r="V126" s="155"/>
    </row>
    <row r="127" spans="1:22" x14ac:dyDescent="0.2">
      <c r="A127" s="147">
        <v>29294.853515625</v>
      </c>
      <c r="B127" s="111">
        <v>1.5442134306507422</v>
      </c>
      <c r="C127" s="131">
        <f t="shared" si="0"/>
        <v>1.5177302359312856</v>
      </c>
      <c r="D127" s="131">
        <f t="shared" si="1"/>
        <v>0.99401356961805976</v>
      </c>
      <c r="E127" s="131">
        <f t="shared" si="2"/>
        <v>0.99390974731136994</v>
      </c>
      <c r="F127" s="131">
        <f t="shared" si="3"/>
        <v>2.7504366980909412E-3</v>
      </c>
      <c r="G127" s="131"/>
      <c r="H127" s="73"/>
      <c r="I127" s="142"/>
      <c r="J127" s="142"/>
      <c r="K127" s="142"/>
      <c r="L127" s="142"/>
      <c r="M127" s="142"/>
      <c r="N127" s="144"/>
      <c r="O127" s="16"/>
      <c r="P127" s="150"/>
      <c r="Q127" s="155"/>
      <c r="R127" s="155"/>
      <c r="S127" s="155"/>
      <c r="T127" s="155"/>
      <c r="U127" s="155"/>
      <c r="V127" s="155"/>
    </row>
    <row r="128" spans="1:22" x14ac:dyDescent="0.2">
      <c r="A128" s="147">
        <v>31996.435546875</v>
      </c>
      <c r="B128" s="111">
        <v>1.5465134306507422</v>
      </c>
      <c r="C128" s="131">
        <f t="shared" si="0"/>
        <v>1.5200302359312856</v>
      </c>
      <c r="D128" s="131">
        <f t="shared" si="1"/>
        <v>0.99549408465875466</v>
      </c>
      <c r="E128" s="131">
        <f t="shared" si="2"/>
        <v>0.99541593883651502</v>
      </c>
      <c r="F128" s="131">
        <f t="shared" si="3"/>
        <v>1.5061915251450841E-3</v>
      </c>
      <c r="G128" s="131"/>
      <c r="H128" s="73"/>
      <c r="I128" s="142"/>
      <c r="J128" s="142"/>
      <c r="K128" s="142"/>
      <c r="L128" s="142"/>
      <c r="M128" s="142"/>
      <c r="N128" s="144"/>
      <c r="O128" s="16"/>
      <c r="P128" s="150"/>
      <c r="Q128" s="155"/>
      <c r="R128" s="155"/>
      <c r="S128" s="155"/>
      <c r="T128" s="155"/>
      <c r="U128" s="155"/>
      <c r="V128" s="155"/>
    </row>
    <row r="129" spans="1:23" x14ac:dyDescent="0.2">
      <c r="A129" s="147">
        <v>34994.30078125</v>
      </c>
      <c r="B129" s="111">
        <v>1.5488134306507422</v>
      </c>
      <c r="C129" s="131">
        <f t="shared" si="0"/>
        <v>1.5223302359312856</v>
      </c>
      <c r="D129" s="131">
        <f t="shared" si="1"/>
        <v>0.99697459969944957</v>
      </c>
      <c r="E129" s="131">
        <f t="shared" si="2"/>
        <v>0.99692213036166011</v>
      </c>
      <c r="F129" s="131">
        <f t="shared" si="3"/>
        <v>1.5061915251450841E-3</v>
      </c>
      <c r="G129" s="131"/>
      <c r="H129" s="73"/>
      <c r="I129" s="142"/>
      <c r="J129" s="142"/>
      <c r="K129" s="142"/>
      <c r="L129" s="142"/>
      <c r="M129" s="142"/>
      <c r="N129" s="144"/>
      <c r="O129" s="16"/>
      <c r="P129" s="150"/>
      <c r="Q129" s="155"/>
      <c r="R129" s="155"/>
      <c r="S129" s="155"/>
      <c r="T129" s="155"/>
      <c r="U129" s="155"/>
      <c r="V129" s="155"/>
    </row>
    <row r="130" spans="1:23" x14ac:dyDescent="0.2">
      <c r="A130" s="147">
        <v>38273.953125</v>
      </c>
      <c r="B130" s="111">
        <v>1.5507134306507422</v>
      </c>
      <c r="C130" s="131">
        <f t="shared" si="0"/>
        <v>1.5242302359312856</v>
      </c>
      <c r="D130" s="131">
        <f t="shared" si="1"/>
        <v>0.99819763386350191</v>
      </c>
      <c r="E130" s="131">
        <f t="shared" si="2"/>
        <v>0.99816637553460608</v>
      </c>
      <c r="F130" s="131">
        <f t="shared" si="3"/>
        <v>1.244245172945968E-3</v>
      </c>
      <c r="G130" s="131"/>
      <c r="H130" s="73"/>
      <c r="I130" s="142"/>
      <c r="J130" s="142"/>
      <c r="K130" s="142"/>
      <c r="L130" s="142"/>
      <c r="M130" s="142"/>
      <c r="N130" s="144"/>
      <c r="O130" s="16"/>
      <c r="P130" s="150"/>
      <c r="Q130" s="155"/>
      <c r="R130" s="155"/>
      <c r="S130" s="155"/>
      <c r="T130" s="155"/>
      <c r="U130" s="155"/>
      <c r="V130" s="155"/>
    </row>
    <row r="131" spans="1:23" x14ac:dyDescent="0.2">
      <c r="A131" s="147">
        <v>41869.609375</v>
      </c>
      <c r="B131" s="111">
        <v>1.5531134306507421</v>
      </c>
      <c r="C131" s="131">
        <f t="shared" si="0"/>
        <v>1.5266302359312856</v>
      </c>
      <c r="D131" s="131">
        <f t="shared" si="1"/>
        <v>0.99974251912335743</v>
      </c>
      <c r="E131" s="131">
        <f t="shared" si="2"/>
        <v>0.99973805364780088</v>
      </c>
      <c r="F131" s="131">
        <f t="shared" si="3"/>
        <v>1.5716781131948077E-3</v>
      </c>
      <c r="G131" s="131"/>
      <c r="H131" s="73"/>
      <c r="I131" s="142"/>
      <c r="J131" s="142"/>
      <c r="K131" s="142"/>
      <c r="L131" s="142"/>
      <c r="M131" s="142"/>
      <c r="N131" s="144"/>
      <c r="O131" s="16"/>
      <c r="P131" s="150"/>
      <c r="Q131" s="155"/>
      <c r="R131" s="155"/>
      <c r="S131" s="155"/>
      <c r="T131" s="155"/>
      <c r="U131" s="155"/>
      <c r="V131" s="155"/>
    </row>
    <row r="132" spans="1:23" x14ac:dyDescent="0.2">
      <c r="A132" s="147">
        <v>45769.859375</v>
      </c>
      <c r="B132" s="111">
        <v>1.5531134306507421</v>
      </c>
      <c r="C132" s="131">
        <f t="shared" si="0"/>
        <v>1.5266302359312856</v>
      </c>
      <c r="D132" s="131">
        <f t="shared" si="1"/>
        <v>0.99974251912335743</v>
      </c>
      <c r="E132" s="131">
        <f t="shared" si="2"/>
        <v>0.99973805364780088</v>
      </c>
      <c r="F132" s="131">
        <f t="shared" si="3"/>
        <v>0</v>
      </c>
      <c r="G132" s="131"/>
      <c r="H132" s="73"/>
      <c r="I132" s="142"/>
      <c r="J132" s="142"/>
      <c r="K132" s="142"/>
      <c r="L132" s="142"/>
      <c r="M132" s="142"/>
      <c r="N132" s="144"/>
      <c r="O132" s="16"/>
      <c r="P132" s="150"/>
      <c r="Q132" s="155"/>
      <c r="R132" s="155"/>
      <c r="S132" s="155"/>
      <c r="T132" s="155"/>
      <c r="U132" s="155"/>
      <c r="V132" s="155"/>
    </row>
    <row r="133" spans="1:23" x14ac:dyDescent="0.2">
      <c r="A133" s="147">
        <v>50070.734375</v>
      </c>
      <c r="B133" s="111">
        <v>1.5532134306507421</v>
      </c>
      <c r="C133" s="131">
        <f t="shared" si="0"/>
        <v>1.5267302359312855</v>
      </c>
      <c r="D133" s="131">
        <f t="shared" si="1"/>
        <v>0.99980688934251805</v>
      </c>
      <c r="E133" s="131">
        <f t="shared" si="2"/>
        <v>0.99980354023585061</v>
      </c>
      <c r="F133" s="131">
        <f t="shared" si="3"/>
        <v>6.5486588049723515E-5</v>
      </c>
      <c r="G133" s="131"/>
      <c r="H133" s="73"/>
      <c r="I133" s="142"/>
      <c r="J133" s="142"/>
      <c r="K133" s="142"/>
      <c r="L133" s="142"/>
      <c r="M133" s="142"/>
      <c r="N133" s="144"/>
      <c r="O133" s="16"/>
      <c r="P133" s="150"/>
      <c r="Q133" s="155"/>
      <c r="R133" s="155"/>
      <c r="S133" s="155"/>
      <c r="T133" s="155"/>
      <c r="U133" s="155"/>
      <c r="V133" s="155"/>
    </row>
    <row r="134" spans="1:23" x14ac:dyDescent="0.2">
      <c r="A134" s="147">
        <v>54767.72265625</v>
      </c>
      <c r="B134" s="111">
        <v>1.5535134306507421</v>
      </c>
      <c r="C134" s="131">
        <f t="shared" si="0"/>
        <v>1.5270302359312855</v>
      </c>
      <c r="D134" s="131">
        <f t="shared" si="1"/>
        <v>1</v>
      </c>
      <c r="E134" s="131">
        <f t="shared" si="2"/>
        <v>1</v>
      </c>
      <c r="F134" s="131">
        <f t="shared" si="3"/>
        <v>1.9645976414939259E-4</v>
      </c>
      <c r="G134" s="131"/>
      <c r="H134" s="73"/>
      <c r="I134" s="142"/>
      <c r="J134" s="142"/>
      <c r="K134" s="142"/>
      <c r="L134" s="142"/>
      <c r="M134" s="142"/>
      <c r="N134" s="144"/>
      <c r="O134" s="16"/>
      <c r="P134" s="150"/>
      <c r="Q134" s="155"/>
      <c r="R134" s="155"/>
      <c r="S134" s="155"/>
      <c r="T134" s="155"/>
      <c r="U134" s="155"/>
      <c r="V134" s="155"/>
    </row>
    <row r="135" spans="1:23" x14ac:dyDescent="0.2">
      <c r="A135" s="147">
        <v>59465.55078125</v>
      </c>
      <c r="B135" s="111">
        <v>1.5535134306507421</v>
      </c>
      <c r="C135" s="131">
        <f t="shared" si="0"/>
        <v>1.5270302359312855</v>
      </c>
      <c r="D135" s="131">
        <f t="shared" si="1"/>
        <v>1</v>
      </c>
      <c r="E135" s="131">
        <f t="shared" si="2"/>
        <v>1</v>
      </c>
      <c r="F135" s="131">
        <f t="shared" si="3"/>
        <v>0</v>
      </c>
      <c r="G135" s="131"/>
      <c r="H135" s="73"/>
      <c r="I135" s="142"/>
      <c r="J135" s="142"/>
      <c r="K135" s="142"/>
      <c r="L135" s="142"/>
      <c r="M135" s="142"/>
      <c r="N135" s="144"/>
      <c r="O135" s="16"/>
      <c r="P135" s="150"/>
      <c r="Q135" s="155"/>
      <c r="R135" s="155"/>
      <c r="S135" s="155"/>
      <c r="T135" s="155"/>
      <c r="U135" s="155"/>
      <c r="V135" s="155"/>
    </row>
    <row r="136" spans="1:23" x14ac:dyDescent="0.2">
      <c r="A136" s="147"/>
      <c r="B136" s="111"/>
      <c r="C136" s="131"/>
      <c r="D136" s="131"/>
      <c r="E136" s="131"/>
      <c r="F136" s="131"/>
      <c r="G136" s="131"/>
      <c r="H136" s="118"/>
      <c r="I136" s="147"/>
      <c r="J136" s="147"/>
      <c r="K136" s="147"/>
      <c r="L136" s="147"/>
      <c r="M136" s="147"/>
      <c r="P136" s="70"/>
      <c r="Q136" s="155"/>
      <c r="R136" s="155"/>
      <c r="S136" s="155"/>
      <c r="T136" s="155"/>
      <c r="U136" s="155"/>
      <c r="V136" s="155"/>
    </row>
    <row r="137" spans="1:23" x14ac:dyDescent="0.2">
      <c r="A137" s="147"/>
      <c r="B137" s="111"/>
      <c r="C137" s="131"/>
      <c r="D137" s="131"/>
      <c r="E137" s="131"/>
      <c r="F137" s="131"/>
      <c r="G137" s="131"/>
      <c r="H137" s="118"/>
      <c r="I137" s="147"/>
      <c r="J137" s="147"/>
      <c r="K137" s="147"/>
      <c r="L137" s="147"/>
      <c r="M137" s="147"/>
      <c r="P137" s="70"/>
      <c r="Q137" s="155"/>
      <c r="R137" s="155"/>
      <c r="S137" s="155"/>
      <c r="T137" s="155"/>
      <c r="U137" s="155"/>
      <c r="V137" s="155"/>
    </row>
    <row r="138" spans="1:23" x14ac:dyDescent="0.2">
      <c r="A138" s="147"/>
      <c r="B138" s="111"/>
      <c r="C138" s="131"/>
      <c r="D138" s="131"/>
      <c r="E138" s="131"/>
      <c r="F138" s="131"/>
      <c r="G138" s="131"/>
      <c r="H138" s="118"/>
      <c r="I138" s="147"/>
      <c r="J138" s="147"/>
      <c r="K138" s="147"/>
      <c r="L138" s="147"/>
      <c r="M138" s="147"/>
      <c r="P138" s="70"/>
      <c r="Q138" s="155"/>
      <c r="R138" s="155"/>
      <c r="S138" s="155"/>
      <c r="T138" s="155"/>
      <c r="U138" s="155"/>
      <c r="V138" s="155"/>
    </row>
    <row r="139" spans="1:23" x14ac:dyDescent="0.2">
      <c r="A139" s="147"/>
      <c r="B139" s="111"/>
      <c r="C139" s="131"/>
      <c r="D139" s="131"/>
      <c r="E139" s="131"/>
      <c r="F139" s="131"/>
      <c r="G139" s="131"/>
      <c r="H139" s="118"/>
      <c r="I139" s="147"/>
      <c r="J139" s="147"/>
      <c r="K139" s="147"/>
      <c r="L139" s="147"/>
      <c r="M139" s="147"/>
      <c r="P139" s="70"/>
      <c r="Q139" s="155"/>
      <c r="R139" s="155"/>
      <c r="S139" s="155"/>
      <c r="T139" s="155"/>
      <c r="U139" s="155"/>
      <c r="V139" s="155"/>
    </row>
    <row r="140" spans="1:23" x14ac:dyDescent="0.2">
      <c r="A140" s="147"/>
      <c r="B140" s="111"/>
      <c r="C140" s="131"/>
      <c r="D140" s="131"/>
      <c r="E140" s="131"/>
      <c r="F140" s="131"/>
      <c r="G140" s="131"/>
      <c r="H140" s="118"/>
      <c r="I140" s="147"/>
      <c r="J140" s="147"/>
      <c r="K140" s="147"/>
      <c r="L140" s="147"/>
      <c r="M140" s="147"/>
      <c r="P140" s="70"/>
      <c r="Q140" s="155"/>
      <c r="R140" s="155"/>
      <c r="S140" s="155"/>
      <c r="T140" s="155"/>
      <c r="U140" s="155"/>
      <c r="V140" s="155"/>
    </row>
    <row r="141" spans="1:23" x14ac:dyDescent="0.2">
      <c r="A141" s="147"/>
      <c r="B141" s="111"/>
      <c r="C141" s="131"/>
      <c r="D141" s="131"/>
      <c r="E141" s="131"/>
      <c r="F141" s="131"/>
      <c r="G141" s="131"/>
      <c r="H141" s="131"/>
      <c r="I141" s="131"/>
      <c r="J141" s="131"/>
      <c r="K141" s="131"/>
      <c r="L141" s="131"/>
      <c r="M141" s="131"/>
      <c r="N141" s="131"/>
      <c r="O141" s="118"/>
      <c r="P141" s="147"/>
      <c r="Q141" s="147"/>
      <c r="R141" s="147"/>
      <c r="S141" s="147"/>
      <c r="T141" s="147"/>
      <c r="W141" s="70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68" customWidth="1"/>
    <col min="18" max="16384" width="8.85546875" style="68"/>
  </cols>
  <sheetData>
    <row r="1" spans="1:15" ht="15.75" x14ac:dyDescent="0.25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19"/>
      <c r="O1" s="119"/>
    </row>
    <row r="2" spans="1:15" x14ac:dyDescent="0.2">
      <c r="C2" s="44" t="str">
        <f>Table!A7</f>
        <v>NordAq Energy Inc.</v>
      </c>
      <c r="K2" s="39" t="str">
        <f>Table!L7</f>
        <v>Sample Number:</v>
      </c>
      <c r="N2" s="49"/>
      <c r="O2" s="9" t="str">
        <f>Table!$P$7</f>
        <v>3</v>
      </c>
    </row>
    <row r="3" spans="1:15" x14ac:dyDescent="0.2">
      <c r="C3" s="44" t="str">
        <f>Table!A8</f>
        <v>East Simpson No. 2 (USGS/Husky 1980)</v>
      </c>
      <c r="K3" s="39" t="str">
        <f>Table!L8</f>
        <v>Sample Depth, m:</v>
      </c>
      <c r="N3" s="88"/>
      <c r="O3" s="50">
        <f>Table!$P$8</f>
        <v>6063.4</v>
      </c>
    </row>
    <row r="4" spans="1:15" x14ac:dyDescent="0.2">
      <c r="C4" s="44" t="str">
        <f>Table!A9</f>
        <v>Torok Sandstones Formation</v>
      </c>
      <c r="K4" s="39" t="str">
        <f>Table!L9</f>
        <v>Permeability to Air (calc), mD:</v>
      </c>
      <c r="M4" s="91"/>
      <c r="N4" s="19"/>
      <c r="O4" s="141">
        <f>Table!$P$9</f>
        <v>0.5428629023162721</v>
      </c>
    </row>
    <row r="5" spans="1:15" x14ac:dyDescent="0.2">
      <c r="C5" s="44" t="str">
        <f>Table!A10</f>
        <v>HH-61176</v>
      </c>
      <c r="D5" s="6"/>
      <c r="E5" s="6"/>
      <c r="F5" s="89"/>
      <c r="G5" s="6"/>
      <c r="K5" s="39" t="str">
        <f>Table!L10</f>
        <v>Porosity, fraction:</v>
      </c>
      <c r="M5" s="91"/>
      <c r="N5" s="19"/>
      <c r="O5" s="141">
        <f>Table!$P$10</f>
        <v>0.13578580087610634</v>
      </c>
    </row>
    <row r="6" spans="1:15" x14ac:dyDescent="0.2">
      <c r="A6" s="91"/>
      <c r="C6" s="44"/>
      <c r="D6" s="107"/>
      <c r="E6" s="107"/>
      <c r="F6" s="107"/>
      <c r="G6" s="91"/>
      <c r="K6" s="39" t="str">
        <f>Table!L11</f>
        <v>Grain Density, grams/cc:</v>
      </c>
      <c r="M6" s="107"/>
      <c r="N6" s="32"/>
      <c r="O6" s="89">
        <f>Table!$P$11</f>
        <v>2.6820058150592994</v>
      </c>
    </row>
    <row r="7" spans="1:15" x14ac:dyDescent="0.2">
      <c r="B7" s="44"/>
      <c r="D7" s="91"/>
      <c r="E7" s="91"/>
      <c r="I7" s="39"/>
      <c r="K7" s="107"/>
      <c r="L7" s="66"/>
      <c r="M7" s="1"/>
    </row>
    <row r="8" spans="1:15" x14ac:dyDescent="0.2">
      <c r="B8" s="44"/>
      <c r="D8" s="91"/>
      <c r="E8" s="91"/>
      <c r="I8" s="39"/>
      <c r="K8" s="107"/>
      <c r="L8" s="66"/>
      <c r="M8" s="1"/>
    </row>
    <row r="9" spans="1:15" ht="12" customHeight="1" x14ac:dyDescent="0.2">
      <c r="B9" s="91"/>
      <c r="C9" s="91"/>
      <c r="D9" s="91"/>
      <c r="E9" s="91"/>
      <c r="F9" s="91"/>
    </row>
    <row r="10" spans="1:15" x14ac:dyDescent="0.2">
      <c r="B10" s="91"/>
      <c r="C10" s="91"/>
      <c r="D10" s="91"/>
      <c r="E10" s="91"/>
      <c r="F10" s="91"/>
      <c r="K10" s="107"/>
      <c r="L10" s="66"/>
    </row>
    <row r="11" spans="1:15" x14ac:dyDescent="0.2">
      <c r="B11" s="91"/>
      <c r="C11" s="91"/>
      <c r="D11" s="107"/>
      <c r="E11" s="91"/>
      <c r="F11" s="91"/>
      <c r="K11" s="107"/>
      <c r="L11" s="66"/>
    </row>
    <row r="12" spans="1:15" x14ac:dyDescent="0.2">
      <c r="B12" s="91"/>
      <c r="C12" s="91"/>
      <c r="D12" s="107"/>
      <c r="E12" s="91"/>
      <c r="F12" s="91"/>
      <c r="G12" s="39"/>
      <c r="H12" s="91"/>
      <c r="I12" s="91"/>
      <c r="J12" s="141"/>
      <c r="K12" s="107"/>
      <c r="L12" s="66"/>
    </row>
    <row r="13" spans="1:15" x14ac:dyDescent="0.2">
      <c r="A13" s="44"/>
      <c r="B13" s="91"/>
      <c r="C13" s="91"/>
      <c r="D13" s="91"/>
      <c r="E13" s="91"/>
      <c r="F13" s="91"/>
      <c r="G13" s="91"/>
      <c r="H13" s="91"/>
      <c r="I13" s="19"/>
      <c r="J13" s="107"/>
      <c r="K13" s="107"/>
      <c r="L13" s="66"/>
    </row>
    <row r="14" spans="1:15" x14ac:dyDescent="0.2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07"/>
      <c r="L14" s="66"/>
    </row>
    <row r="15" spans="1:15" x14ac:dyDescent="0.2">
      <c r="A15" s="122"/>
      <c r="B15" s="122"/>
      <c r="C15" s="122"/>
      <c r="D15" s="122"/>
      <c r="E15" s="122"/>
      <c r="F15" s="122"/>
      <c r="G15" s="122"/>
      <c r="H15" s="122"/>
      <c r="I15" s="122"/>
      <c r="J15" s="122"/>
      <c r="K15" s="91"/>
      <c r="L15" s="66"/>
    </row>
    <row r="16" spans="1:15" x14ac:dyDescent="0.2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91"/>
      <c r="L16" s="66"/>
    </row>
    <row r="17" spans="1:12" x14ac:dyDescent="0.2">
      <c r="A17" s="33"/>
      <c r="B17" s="33"/>
      <c r="C17" s="33"/>
      <c r="D17" s="33"/>
      <c r="E17" s="33"/>
      <c r="F17" s="33"/>
      <c r="G17" s="33"/>
      <c r="H17" s="33"/>
      <c r="I17" s="33"/>
      <c r="J17" s="33"/>
      <c r="K17" s="91"/>
      <c r="L17" s="150"/>
    </row>
    <row r="18" spans="1:12" x14ac:dyDescent="0.2">
      <c r="A18" s="70"/>
      <c r="B18" s="34"/>
      <c r="C18" s="34"/>
      <c r="D18" s="22"/>
      <c r="E18" s="101"/>
      <c r="F18" s="161"/>
      <c r="G18" s="161"/>
      <c r="H18" s="161"/>
      <c r="I18" s="161"/>
      <c r="J18" s="161"/>
      <c r="K18" s="91"/>
      <c r="L18" s="150"/>
    </row>
    <row r="19" spans="1:12" x14ac:dyDescent="0.2">
      <c r="A19" s="62"/>
      <c r="B19" s="34"/>
      <c r="C19" s="34"/>
      <c r="D19" s="22"/>
      <c r="E19" s="101"/>
      <c r="F19" s="161"/>
      <c r="G19" s="161"/>
      <c r="H19" s="161"/>
      <c r="I19" s="161"/>
      <c r="J19" s="161"/>
      <c r="K19" s="91"/>
      <c r="L19" s="150"/>
    </row>
    <row r="20" spans="1:12" x14ac:dyDescent="0.2">
      <c r="A20" s="62"/>
      <c r="B20" s="34"/>
      <c r="C20" s="34"/>
      <c r="D20" s="22"/>
      <c r="E20" s="101"/>
      <c r="F20" s="161"/>
      <c r="G20" s="161"/>
      <c r="H20" s="161"/>
      <c r="I20" s="161"/>
      <c r="J20" s="161"/>
      <c r="K20" s="91"/>
      <c r="L20" s="33"/>
    </row>
    <row r="21" spans="1:12" x14ac:dyDescent="0.2">
      <c r="A21" s="62"/>
      <c r="B21" s="34"/>
      <c r="C21" s="34"/>
      <c r="D21" s="22"/>
      <c r="E21" s="101"/>
      <c r="F21" s="161"/>
      <c r="G21" s="161"/>
      <c r="H21" s="161"/>
      <c r="I21" s="161"/>
      <c r="J21" s="161"/>
      <c r="K21" s="91"/>
      <c r="L21" s="114"/>
    </row>
    <row r="22" spans="1:12" x14ac:dyDescent="0.2">
      <c r="A22" s="62"/>
      <c r="B22" s="34"/>
      <c r="C22" s="34"/>
      <c r="D22" s="22"/>
      <c r="E22" s="101"/>
      <c r="F22" s="161"/>
      <c r="G22" s="161"/>
      <c r="H22" s="161"/>
      <c r="I22" s="161"/>
      <c r="J22" s="161"/>
      <c r="K22" s="91"/>
      <c r="L22" s="114"/>
    </row>
    <row r="23" spans="1:12" x14ac:dyDescent="0.2">
      <c r="A23" s="62"/>
      <c r="B23" s="34"/>
      <c r="C23" s="34"/>
      <c r="D23" s="22"/>
      <c r="E23" s="101"/>
      <c r="F23" s="161"/>
      <c r="G23" s="161"/>
      <c r="H23" s="161"/>
      <c r="I23" s="161"/>
      <c r="J23" s="161"/>
      <c r="K23" s="91"/>
      <c r="L23" s="114"/>
    </row>
    <row r="24" spans="1:12" x14ac:dyDescent="0.2">
      <c r="A24" s="116"/>
      <c r="B24" s="34"/>
      <c r="C24" s="34"/>
      <c r="D24" s="22"/>
      <c r="E24" s="101"/>
      <c r="F24" s="161"/>
      <c r="G24" s="161"/>
      <c r="H24" s="161"/>
      <c r="I24" s="161"/>
      <c r="J24" s="161"/>
      <c r="K24" s="91"/>
      <c r="L24" s="114"/>
    </row>
    <row r="25" spans="1:12" x14ac:dyDescent="0.2">
      <c r="A25" s="116"/>
      <c r="B25" s="34"/>
      <c r="C25" s="34"/>
      <c r="D25" s="22"/>
      <c r="E25" s="101"/>
      <c r="F25" s="161"/>
      <c r="G25" s="161"/>
      <c r="H25" s="161"/>
      <c r="I25" s="161"/>
      <c r="J25" s="161"/>
      <c r="K25" s="91"/>
      <c r="L25" s="114"/>
    </row>
    <row r="26" spans="1:12" x14ac:dyDescent="0.2">
      <c r="A26" s="116"/>
      <c r="B26" s="34"/>
      <c r="C26" s="34"/>
      <c r="D26" s="22"/>
      <c r="E26" s="101"/>
      <c r="F26" s="161"/>
      <c r="G26" s="161"/>
      <c r="H26" s="161"/>
      <c r="I26" s="161"/>
      <c r="J26" s="161"/>
      <c r="K26" s="91"/>
      <c r="L26" s="114"/>
    </row>
    <row r="27" spans="1:12" ht="15.75" customHeight="1" x14ac:dyDescent="0.2">
      <c r="A27" s="116"/>
      <c r="B27" s="34"/>
      <c r="C27" s="34"/>
      <c r="D27" s="22"/>
      <c r="E27" s="101"/>
      <c r="F27" s="161"/>
      <c r="G27" s="161"/>
      <c r="H27" s="161"/>
      <c r="I27" s="161"/>
      <c r="J27" s="161"/>
      <c r="K27" s="91"/>
      <c r="L27" s="114"/>
    </row>
    <row r="28" spans="1:12" x14ac:dyDescent="0.2">
      <c r="A28" s="116"/>
      <c r="B28" s="34"/>
      <c r="C28" s="34"/>
      <c r="D28" s="22"/>
      <c r="E28" s="101"/>
      <c r="F28" s="161"/>
      <c r="G28" s="161"/>
      <c r="H28" s="161"/>
      <c r="I28" s="161"/>
      <c r="J28" s="161"/>
      <c r="K28" s="91"/>
      <c r="L28" s="114"/>
    </row>
    <row r="29" spans="1:12" x14ac:dyDescent="0.2">
      <c r="A29" s="80"/>
      <c r="B29" s="34"/>
      <c r="C29" s="34"/>
      <c r="D29" s="22"/>
      <c r="E29" s="101"/>
      <c r="F29" s="161"/>
      <c r="G29" s="161"/>
      <c r="H29" s="161"/>
      <c r="I29" s="161"/>
      <c r="J29" s="161"/>
      <c r="K29" s="91"/>
      <c r="L29" s="114"/>
    </row>
    <row r="30" spans="1:12" x14ac:dyDescent="0.2">
      <c r="A30" s="80"/>
      <c r="B30" s="34"/>
      <c r="C30" s="34"/>
      <c r="D30" s="22"/>
      <c r="E30" s="101"/>
      <c r="F30" s="161"/>
      <c r="G30" s="161"/>
      <c r="H30" s="161"/>
      <c r="I30" s="161"/>
      <c r="J30" s="161"/>
      <c r="K30" s="91"/>
      <c r="L30" s="114"/>
    </row>
    <row r="31" spans="1:12" x14ac:dyDescent="0.2">
      <c r="A31" s="80"/>
      <c r="B31" s="34"/>
      <c r="C31" s="34"/>
      <c r="D31" s="22"/>
      <c r="E31" s="101"/>
      <c r="F31" s="161"/>
      <c r="G31" s="161"/>
      <c r="H31" s="161"/>
      <c r="I31" s="161"/>
      <c r="J31" s="161"/>
      <c r="K31" s="91"/>
      <c r="L31" s="114"/>
    </row>
    <row r="32" spans="1:12" x14ac:dyDescent="0.2">
      <c r="A32" s="80"/>
      <c r="B32" s="34"/>
      <c r="C32" s="34"/>
      <c r="D32" s="22"/>
      <c r="E32" s="101"/>
      <c r="F32" s="161"/>
      <c r="G32" s="161"/>
      <c r="H32" s="161"/>
      <c r="I32" s="161"/>
      <c r="J32" s="161"/>
      <c r="K32" s="91"/>
      <c r="L32" s="114"/>
    </row>
    <row r="33" spans="1:12" x14ac:dyDescent="0.2">
      <c r="A33" s="80"/>
      <c r="B33" s="34"/>
      <c r="C33" s="34"/>
      <c r="D33" s="22"/>
      <c r="E33" s="101"/>
      <c r="F33" s="161"/>
      <c r="G33" s="161"/>
      <c r="H33" s="161"/>
      <c r="I33" s="161"/>
      <c r="J33" s="161"/>
      <c r="K33" s="91"/>
      <c r="L33" s="114"/>
    </row>
    <row r="34" spans="1:12" x14ac:dyDescent="0.2">
      <c r="A34" s="67"/>
      <c r="B34" s="34"/>
      <c r="C34" s="34"/>
      <c r="D34" s="22"/>
      <c r="E34" s="101"/>
      <c r="F34" s="161"/>
      <c r="G34" s="161"/>
      <c r="H34" s="161"/>
      <c r="I34" s="161"/>
      <c r="J34" s="161"/>
      <c r="K34" s="91"/>
      <c r="L34" s="114"/>
    </row>
    <row r="35" spans="1:12" x14ac:dyDescent="0.2">
      <c r="A35" s="67"/>
      <c r="B35" s="34"/>
      <c r="C35" s="34"/>
      <c r="D35" s="22"/>
      <c r="E35" s="101"/>
      <c r="F35" s="161"/>
      <c r="G35" s="161"/>
      <c r="H35" s="161"/>
      <c r="I35" s="161"/>
      <c r="J35" s="161"/>
      <c r="K35" s="91"/>
      <c r="L35" s="114"/>
    </row>
    <row r="36" spans="1:12" x14ac:dyDescent="0.2">
      <c r="A36" s="67"/>
      <c r="B36" s="34"/>
      <c r="C36" s="34"/>
      <c r="D36" s="22"/>
      <c r="E36" s="101"/>
      <c r="F36" s="161"/>
      <c r="G36" s="161"/>
      <c r="H36" s="161"/>
      <c r="I36" s="161"/>
      <c r="J36" s="161"/>
      <c r="K36" s="91"/>
      <c r="L36" s="114"/>
    </row>
    <row r="37" spans="1:12" x14ac:dyDescent="0.2">
      <c r="A37" s="67"/>
      <c r="B37" s="34"/>
      <c r="C37" s="34"/>
      <c r="D37" s="22"/>
      <c r="E37" s="101"/>
      <c r="F37" s="161"/>
      <c r="G37" s="161"/>
      <c r="H37" s="161"/>
      <c r="I37" s="161"/>
      <c r="J37" s="161"/>
      <c r="K37" s="91"/>
      <c r="L37" s="114"/>
    </row>
    <row r="38" spans="1:12" x14ac:dyDescent="0.2">
      <c r="A38" s="67"/>
      <c r="B38" s="34"/>
      <c r="C38" s="34"/>
      <c r="D38" s="22"/>
      <c r="E38" s="101"/>
      <c r="F38" s="161"/>
      <c r="G38" s="161"/>
      <c r="H38" s="161"/>
      <c r="I38" s="161"/>
      <c r="J38" s="161"/>
      <c r="K38" s="91"/>
      <c r="L38" s="114"/>
    </row>
    <row r="39" spans="1:12" x14ac:dyDescent="0.2">
      <c r="A39" s="67"/>
      <c r="B39" s="34"/>
      <c r="C39" s="34"/>
      <c r="D39" s="22"/>
      <c r="E39" s="101"/>
      <c r="F39" s="161"/>
      <c r="G39" s="161"/>
      <c r="H39" s="161"/>
      <c r="I39" s="161"/>
      <c r="J39" s="161"/>
      <c r="K39" s="91"/>
      <c r="L39" s="114"/>
    </row>
    <row r="40" spans="1:12" x14ac:dyDescent="0.2">
      <c r="A40" s="67"/>
      <c r="B40" s="34"/>
      <c r="C40" s="34"/>
      <c r="D40" s="22"/>
      <c r="E40" s="101"/>
      <c r="F40" s="161"/>
      <c r="G40" s="161"/>
      <c r="H40" s="161"/>
      <c r="I40" s="161"/>
      <c r="J40" s="161"/>
      <c r="K40" s="91"/>
      <c r="L40" s="114"/>
    </row>
    <row r="41" spans="1:12" x14ac:dyDescent="0.2">
      <c r="A41" s="67"/>
      <c r="B41" s="34"/>
      <c r="C41" s="34"/>
      <c r="D41" s="22"/>
      <c r="E41" s="101"/>
      <c r="F41" s="161"/>
      <c r="G41" s="161"/>
      <c r="H41" s="161"/>
      <c r="I41" s="161"/>
      <c r="J41" s="161"/>
      <c r="K41" s="91"/>
      <c r="L41" s="114"/>
    </row>
    <row r="42" spans="1:12" x14ac:dyDescent="0.2">
      <c r="A42" s="67"/>
      <c r="B42" s="34"/>
      <c r="C42" s="34"/>
      <c r="D42" s="22"/>
      <c r="E42" s="101"/>
      <c r="F42" s="161"/>
      <c r="G42" s="161"/>
      <c r="H42" s="161"/>
      <c r="I42" s="161"/>
      <c r="J42" s="161"/>
      <c r="K42" s="91"/>
      <c r="L42" s="114"/>
    </row>
    <row r="43" spans="1:12" x14ac:dyDescent="0.2">
      <c r="A43" s="67"/>
      <c r="B43" s="34"/>
      <c r="C43" s="34"/>
      <c r="D43" s="22"/>
      <c r="E43" s="101"/>
      <c r="F43" s="161"/>
      <c r="G43" s="161"/>
      <c r="H43" s="161"/>
      <c r="I43" s="161"/>
      <c r="J43" s="161"/>
      <c r="K43" s="91"/>
      <c r="L43" s="114"/>
    </row>
    <row r="44" spans="1:12" x14ac:dyDescent="0.2">
      <c r="A44" s="155"/>
      <c r="B44" s="155"/>
      <c r="C44" s="155"/>
      <c r="D44" s="155"/>
      <c r="E44" s="155"/>
      <c r="F44" s="155"/>
      <c r="G44" s="155"/>
      <c r="H44" s="155"/>
      <c r="I44" s="155"/>
      <c r="J44" s="155"/>
    </row>
    <row r="45" spans="1:12" ht="17.25" customHeight="1" x14ac:dyDescent="0.2">
      <c r="A45" s="155"/>
      <c r="B45" s="155"/>
      <c r="C45" s="155"/>
      <c r="D45" s="155"/>
      <c r="E45" s="155"/>
      <c r="F45" s="155"/>
      <c r="G45" s="155"/>
      <c r="H45" s="155"/>
      <c r="I45" s="155"/>
      <c r="J45" s="155"/>
    </row>
    <row r="46" spans="1:12" x14ac:dyDescent="0.2">
      <c r="A46" s="155"/>
      <c r="B46" s="155"/>
      <c r="C46" s="155"/>
      <c r="D46" s="155"/>
      <c r="E46" s="155"/>
      <c r="F46" s="155"/>
      <c r="G46" s="155"/>
      <c r="H46" s="155"/>
      <c r="I46" s="155"/>
      <c r="J46" s="155"/>
    </row>
    <row r="47" spans="1:12" x14ac:dyDescent="0.2">
      <c r="A47" s="155"/>
      <c r="B47" s="155"/>
      <c r="C47" s="155"/>
      <c r="D47" s="155"/>
      <c r="E47" s="155"/>
      <c r="F47" s="155"/>
      <c r="G47" s="155"/>
      <c r="H47" s="155"/>
      <c r="I47" s="155"/>
      <c r="J47" s="155"/>
      <c r="K47" s="155"/>
    </row>
    <row r="48" spans="1:12" ht="15" x14ac:dyDescent="0.2">
      <c r="A48" s="155"/>
      <c r="B48" s="155"/>
      <c r="C48" s="155"/>
      <c r="D48" s="155"/>
      <c r="E48" s="155"/>
      <c r="F48" s="155"/>
      <c r="G48" s="155"/>
      <c r="H48" s="69"/>
      <c r="I48" s="30"/>
      <c r="J48" s="64"/>
      <c r="K48" s="155"/>
    </row>
    <row r="49" spans="1:12" x14ac:dyDescent="0.2">
      <c r="A49" s="155"/>
      <c r="B49" s="155"/>
      <c r="C49" s="155"/>
      <c r="D49" s="155"/>
      <c r="E49" s="155"/>
      <c r="F49" s="155"/>
      <c r="G49" s="155"/>
      <c r="H49" s="30"/>
      <c r="I49" s="30"/>
      <c r="J49" s="64"/>
      <c r="K49" s="155"/>
    </row>
    <row r="50" spans="1:12" x14ac:dyDescent="0.2">
      <c r="G50" s="155"/>
      <c r="H50" s="30"/>
      <c r="I50" s="30"/>
      <c r="J50" s="64"/>
      <c r="K50" s="155"/>
    </row>
    <row r="51" spans="1:12" x14ac:dyDescent="0.2">
      <c r="G51" s="155"/>
      <c r="H51" s="30"/>
      <c r="I51" s="30"/>
      <c r="J51" s="64"/>
      <c r="K51" s="155"/>
    </row>
    <row r="52" spans="1:12" x14ac:dyDescent="0.2">
      <c r="G52" s="155"/>
      <c r="H52" s="30"/>
      <c r="I52" s="30"/>
      <c r="J52" s="64"/>
      <c r="K52" s="155"/>
    </row>
    <row r="53" spans="1:12" x14ac:dyDescent="0.2">
      <c r="G53" s="155"/>
      <c r="H53" s="155"/>
      <c r="I53" s="155"/>
      <c r="J53" s="155"/>
      <c r="K53" s="155"/>
    </row>
    <row r="54" spans="1:12" x14ac:dyDescent="0.2">
      <c r="G54" s="155"/>
      <c r="H54" s="155"/>
      <c r="I54" s="155"/>
      <c r="J54" s="155"/>
      <c r="K54" s="155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topLeftCell="A13" workbookViewId="0">
      <selection activeCell="S37" sqref="S37"/>
    </sheetView>
  </sheetViews>
  <sheetFormatPr defaultColWidth="8.85546875" defaultRowHeight="12.75" x14ac:dyDescent="0.2"/>
  <cols>
    <col min="1" max="7" width="8.28515625" style="68" customWidth="1"/>
    <col min="8" max="8" width="4.85546875" style="68" customWidth="1"/>
    <col min="9" max="14" width="8.28515625" style="68" customWidth="1"/>
    <col min="15" max="15" width="13.140625" style="68" customWidth="1"/>
    <col min="16" max="19" width="8.28515625" style="68" customWidth="1"/>
    <col min="20" max="16384" width="8.85546875" style="68"/>
  </cols>
  <sheetData>
    <row r="1" spans="1:15" ht="15.75" x14ac:dyDescent="0.25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5" x14ac:dyDescent="0.2">
      <c r="C2" s="44" t="str">
        <f>Table!A7</f>
        <v>NordAq Energy Inc.</v>
      </c>
      <c r="K2" s="39" t="str">
        <f>Table!L7</f>
        <v>Sample Number:</v>
      </c>
      <c r="O2" s="9" t="str">
        <f>Table!$P$7</f>
        <v>3</v>
      </c>
    </row>
    <row r="3" spans="1:15" x14ac:dyDescent="0.2">
      <c r="C3" s="44" t="str">
        <f>Table!A8</f>
        <v>East Simpson No. 2 (USGS/Husky 1980)</v>
      </c>
      <c r="K3" s="39" t="str">
        <f>Table!L8</f>
        <v>Sample Depth, m:</v>
      </c>
      <c r="O3" s="50">
        <f>Table!$P$8</f>
        <v>6063.4</v>
      </c>
    </row>
    <row r="4" spans="1:15" x14ac:dyDescent="0.2">
      <c r="C4" s="44" t="str">
        <f>Table!A9</f>
        <v>Torok Sandstones Formation</v>
      </c>
      <c r="K4" s="39" t="str">
        <f>Table!L9</f>
        <v>Permeability to Air (calc), mD:</v>
      </c>
      <c r="M4" s="91"/>
      <c r="N4" s="91"/>
      <c r="O4" s="141">
        <f>Table!$P$9</f>
        <v>0.5428629023162721</v>
      </c>
    </row>
    <row r="5" spans="1:15" x14ac:dyDescent="0.2">
      <c r="C5" s="44" t="str">
        <f>Table!A10</f>
        <v>HH-61176</v>
      </c>
      <c r="D5" s="152"/>
      <c r="E5" s="152"/>
      <c r="F5" s="89"/>
      <c r="G5" s="152"/>
      <c r="K5" s="39" t="str">
        <f>Table!L10</f>
        <v>Porosity, fraction:</v>
      </c>
      <c r="M5" s="91"/>
      <c r="N5" s="91"/>
      <c r="O5" s="141">
        <f>Table!$P$10</f>
        <v>0.13578580087610634</v>
      </c>
    </row>
    <row r="6" spans="1:15" x14ac:dyDescent="0.2">
      <c r="A6" s="91"/>
      <c r="C6" s="44"/>
      <c r="D6" s="107"/>
      <c r="E6" s="107"/>
      <c r="F6" s="107"/>
      <c r="G6" s="91"/>
      <c r="K6" s="39" t="str">
        <f>Table!L11</f>
        <v>Grain Density, grams/cc:</v>
      </c>
      <c r="M6" s="107"/>
      <c r="N6" s="107"/>
      <c r="O6" s="89">
        <f>Table!$P$11</f>
        <v>2.6820058150592994</v>
      </c>
    </row>
    <row r="7" spans="1:15" x14ac:dyDescent="0.2">
      <c r="B7" s="44"/>
      <c r="D7" s="91"/>
      <c r="E7" s="91"/>
      <c r="I7" s="39"/>
      <c r="K7" s="107"/>
      <c r="L7" s="66"/>
      <c r="M7" s="1"/>
    </row>
    <row r="8" spans="1:15" x14ac:dyDescent="0.2">
      <c r="B8" s="91"/>
      <c r="C8" s="91"/>
      <c r="D8" s="91"/>
      <c r="E8" s="91"/>
      <c r="F8" s="91"/>
    </row>
    <row r="9" spans="1:15" x14ac:dyDescent="0.2">
      <c r="B9" s="91"/>
      <c r="C9" s="91"/>
      <c r="D9" s="91"/>
      <c r="E9" s="91"/>
      <c r="F9" s="91"/>
      <c r="K9" s="107"/>
      <c r="L9" s="66"/>
    </row>
    <row r="10" spans="1:15" x14ac:dyDescent="0.2">
      <c r="B10" s="91"/>
      <c r="C10" s="91"/>
      <c r="D10" s="107"/>
      <c r="E10" s="91"/>
      <c r="F10" s="91"/>
      <c r="K10" s="107"/>
      <c r="L10" s="66"/>
    </row>
    <row r="11" spans="1:15" x14ac:dyDescent="0.2">
      <c r="B11" s="91"/>
      <c r="C11" s="91"/>
      <c r="D11" s="107"/>
      <c r="E11" s="91"/>
      <c r="F11" s="91"/>
      <c r="G11" s="39"/>
      <c r="H11" s="91"/>
      <c r="I11" s="91"/>
      <c r="J11" s="141"/>
      <c r="K11" s="107"/>
      <c r="L11" s="66"/>
    </row>
    <row r="12" spans="1:15" x14ac:dyDescent="0.2">
      <c r="A12" s="44"/>
      <c r="B12" s="91"/>
      <c r="C12" s="91"/>
      <c r="D12" s="91"/>
      <c r="E12" s="91"/>
      <c r="F12" s="91"/>
      <c r="G12" s="91"/>
      <c r="H12" s="91"/>
      <c r="I12" s="19"/>
      <c r="J12" s="107"/>
      <c r="K12" s="107"/>
      <c r="L12" s="66"/>
    </row>
    <row r="13" spans="1:15" x14ac:dyDescent="0.2">
      <c r="A13" s="122"/>
      <c r="B13" s="122"/>
      <c r="C13" s="122"/>
      <c r="D13" s="122"/>
      <c r="E13" s="122"/>
      <c r="F13" s="110"/>
      <c r="G13" s="110"/>
      <c r="H13" s="110"/>
      <c r="I13" s="110"/>
      <c r="J13" s="110"/>
      <c r="K13" s="107"/>
      <c r="L13" s="66"/>
    </row>
    <row r="14" spans="1:15" x14ac:dyDescent="0.2">
      <c r="A14" s="122"/>
      <c r="B14" s="122"/>
      <c r="C14" s="122"/>
      <c r="D14" s="122"/>
      <c r="E14" s="122"/>
      <c r="F14" s="122"/>
      <c r="G14" s="122"/>
      <c r="H14" s="122"/>
      <c r="I14" s="110"/>
      <c r="J14" s="110"/>
      <c r="K14" s="91"/>
      <c r="L14" s="66"/>
    </row>
    <row r="15" spans="1:15" x14ac:dyDescent="0.2">
      <c r="A15" s="122"/>
      <c r="B15" s="122"/>
      <c r="C15" s="122"/>
      <c r="D15" s="122"/>
      <c r="E15" s="122"/>
      <c r="F15" s="122"/>
      <c r="G15" s="122"/>
      <c r="H15" s="122"/>
      <c r="I15" s="110"/>
      <c r="J15" s="110"/>
      <c r="K15" s="91"/>
      <c r="L15" s="66"/>
    </row>
    <row r="16" spans="1:15" x14ac:dyDescent="0.2">
      <c r="A16" s="33"/>
      <c r="B16" s="33"/>
      <c r="C16" s="33"/>
      <c r="D16" s="33"/>
      <c r="E16" s="33"/>
      <c r="F16" s="33"/>
      <c r="G16" s="33"/>
      <c r="H16" s="33"/>
      <c r="I16" s="33"/>
      <c r="J16" s="33"/>
      <c r="K16" s="91"/>
      <c r="L16" s="150"/>
    </row>
    <row r="17" spans="1:12" x14ac:dyDescent="0.2">
      <c r="A17" s="70"/>
      <c r="B17" s="34"/>
      <c r="C17" s="34"/>
      <c r="D17" s="22"/>
      <c r="E17" s="101"/>
      <c r="F17" s="161"/>
      <c r="G17" s="161"/>
      <c r="H17" s="161"/>
      <c r="I17" s="161"/>
      <c r="J17" s="161"/>
      <c r="K17" s="91"/>
      <c r="L17" s="150"/>
    </row>
    <row r="18" spans="1:12" x14ac:dyDescent="0.2">
      <c r="A18" s="62"/>
      <c r="B18" s="34"/>
      <c r="C18" s="34"/>
      <c r="D18" s="22"/>
      <c r="E18" s="101"/>
      <c r="F18" s="161"/>
      <c r="G18" s="161"/>
      <c r="H18" s="161"/>
      <c r="I18" s="161"/>
      <c r="J18" s="161"/>
      <c r="K18" s="91"/>
      <c r="L18" s="150"/>
    </row>
    <row r="19" spans="1:12" x14ac:dyDescent="0.2">
      <c r="A19" s="62"/>
      <c r="B19" s="34"/>
      <c r="C19" s="34"/>
      <c r="D19" s="22"/>
      <c r="E19" s="101"/>
      <c r="F19" s="161"/>
      <c r="G19" s="161"/>
      <c r="H19" s="161"/>
      <c r="I19" s="161"/>
      <c r="J19" s="161"/>
      <c r="K19" s="91"/>
      <c r="L19" s="33"/>
    </row>
    <row r="20" spans="1:12" x14ac:dyDescent="0.2">
      <c r="A20" s="62"/>
      <c r="B20" s="34"/>
      <c r="C20" s="34"/>
      <c r="D20" s="22"/>
      <c r="E20" s="101"/>
      <c r="F20" s="161"/>
      <c r="G20" s="161"/>
      <c r="H20" s="161"/>
      <c r="I20" s="161"/>
      <c r="J20" s="161"/>
      <c r="K20" s="91"/>
      <c r="L20" s="114"/>
    </row>
    <row r="21" spans="1:12" x14ac:dyDescent="0.2">
      <c r="A21" s="62"/>
      <c r="B21" s="34"/>
      <c r="C21" s="34"/>
      <c r="D21" s="22"/>
      <c r="E21" s="101"/>
      <c r="F21" s="161"/>
      <c r="G21" s="161"/>
      <c r="H21" s="161"/>
      <c r="I21" s="161"/>
      <c r="J21" s="161"/>
      <c r="K21" s="91"/>
      <c r="L21" s="114"/>
    </row>
    <row r="22" spans="1:12" x14ac:dyDescent="0.2">
      <c r="A22" s="62"/>
      <c r="B22" s="34"/>
      <c r="C22" s="34"/>
      <c r="D22" s="22"/>
      <c r="E22" s="101"/>
      <c r="F22" s="161"/>
      <c r="G22" s="161"/>
      <c r="H22" s="161"/>
      <c r="I22" s="161"/>
      <c r="J22" s="161"/>
      <c r="K22" s="91"/>
      <c r="L22" s="114"/>
    </row>
    <row r="23" spans="1:12" x14ac:dyDescent="0.2">
      <c r="A23" s="116"/>
      <c r="B23" s="34"/>
      <c r="C23" s="34"/>
      <c r="D23" s="22"/>
      <c r="E23" s="101"/>
      <c r="F23" s="161"/>
      <c r="G23" s="161"/>
      <c r="H23" s="161"/>
      <c r="I23" s="161"/>
      <c r="J23" s="161"/>
      <c r="K23" s="91"/>
      <c r="L23" s="114"/>
    </row>
    <row r="24" spans="1:12" x14ac:dyDescent="0.2">
      <c r="A24" s="116"/>
      <c r="B24" s="34"/>
      <c r="C24" s="34"/>
      <c r="D24" s="22"/>
      <c r="E24" s="101"/>
      <c r="F24" s="161"/>
      <c r="G24" s="161"/>
      <c r="H24" s="161"/>
      <c r="I24" s="161"/>
      <c r="J24" s="161"/>
      <c r="K24" s="91"/>
      <c r="L24" s="114"/>
    </row>
    <row r="25" spans="1:12" x14ac:dyDescent="0.2">
      <c r="A25" s="116"/>
      <c r="B25" s="34"/>
      <c r="C25" s="34"/>
      <c r="D25" s="22"/>
      <c r="E25" s="101"/>
      <c r="F25" s="161"/>
      <c r="G25" s="161"/>
      <c r="H25" s="161"/>
      <c r="I25" s="161"/>
      <c r="J25" s="161"/>
      <c r="K25" s="91"/>
      <c r="L25" s="114"/>
    </row>
    <row r="26" spans="1:12" x14ac:dyDescent="0.2">
      <c r="A26" s="116"/>
      <c r="B26" s="34"/>
      <c r="C26" s="34"/>
      <c r="D26" s="22"/>
      <c r="E26" s="101"/>
      <c r="F26" s="161"/>
      <c r="G26" s="161"/>
      <c r="H26" s="161"/>
      <c r="I26" s="161"/>
      <c r="J26" s="161"/>
      <c r="K26" s="91"/>
      <c r="L26" s="114"/>
    </row>
    <row r="27" spans="1:12" x14ac:dyDescent="0.2">
      <c r="A27" s="116"/>
      <c r="B27" s="34"/>
      <c r="C27" s="34"/>
      <c r="D27" s="22"/>
      <c r="E27" s="101"/>
      <c r="F27" s="161"/>
      <c r="G27" s="161"/>
      <c r="H27" s="161"/>
      <c r="I27" s="161"/>
      <c r="J27" s="161"/>
      <c r="K27" s="91"/>
      <c r="L27" s="114"/>
    </row>
    <row r="28" spans="1:12" x14ac:dyDescent="0.2">
      <c r="A28" s="80"/>
      <c r="B28" s="34"/>
      <c r="C28" s="34"/>
      <c r="D28" s="22"/>
      <c r="E28" s="101"/>
      <c r="F28" s="161"/>
      <c r="G28" s="161"/>
      <c r="H28" s="161"/>
      <c r="I28" s="161"/>
      <c r="J28" s="161"/>
      <c r="K28" s="91"/>
      <c r="L28" s="114"/>
    </row>
    <row r="29" spans="1:12" x14ac:dyDescent="0.2">
      <c r="A29" s="80"/>
      <c r="B29" s="34"/>
      <c r="C29" s="34"/>
      <c r="D29" s="22"/>
      <c r="E29" s="101"/>
      <c r="F29" s="161"/>
      <c r="G29" s="161"/>
      <c r="H29" s="161"/>
      <c r="I29" s="161"/>
      <c r="J29" s="161"/>
      <c r="K29" s="91"/>
      <c r="L29" s="114"/>
    </row>
    <row r="30" spans="1:12" x14ac:dyDescent="0.2">
      <c r="A30" s="80"/>
      <c r="B30" s="34"/>
      <c r="C30" s="34"/>
      <c r="D30" s="22"/>
      <c r="E30" s="101"/>
      <c r="F30" s="161"/>
      <c r="G30" s="161"/>
      <c r="H30" s="161"/>
      <c r="I30" s="161"/>
      <c r="J30" s="161"/>
      <c r="K30" s="91"/>
      <c r="L30" s="114"/>
    </row>
    <row r="31" spans="1:12" x14ac:dyDescent="0.2">
      <c r="A31" s="80"/>
      <c r="B31" s="34"/>
      <c r="C31" s="34"/>
      <c r="D31" s="22"/>
      <c r="E31" s="101"/>
      <c r="F31" s="161"/>
      <c r="G31" s="161"/>
      <c r="H31" s="161"/>
      <c r="I31" s="161"/>
      <c r="J31" s="161"/>
      <c r="K31" s="91"/>
      <c r="L31" s="114"/>
    </row>
    <row r="32" spans="1:12" x14ac:dyDescent="0.2">
      <c r="A32" s="80"/>
      <c r="B32" s="34"/>
      <c r="C32" s="34"/>
      <c r="D32" s="22"/>
      <c r="E32" s="101"/>
      <c r="F32" s="161"/>
      <c r="G32" s="161"/>
      <c r="H32" s="161"/>
      <c r="I32" s="161"/>
      <c r="J32" s="161"/>
      <c r="K32" s="91"/>
      <c r="L32" s="114"/>
    </row>
    <row r="33" spans="1:13" x14ac:dyDescent="0.2">
      <c r="A33" s="67"/>
      <c r="B33" s="34"/>
      <c r="C33" s="34"/>
      <c r="D33" s="22"/>
      <c r="E33" s="101"/>
      <c r="F33" s="161"/>
      <c r="G33" s="161"/>
      <c r="H33" s="161"/>
      <c r="I33" s="161"/>
      <c r="J33" s="161"/>
      <c r="K33" s="91"/>
      <c r="L33" s="114"/>
    </row>
    <row r="34" spans="1:13" x14ac:dyDescent="0.2">
      <c r="A34" s="67"/>
      <c r="B34" s="34"/>
      <c r="C34" s="34"/>
      <c r="D34" s="22"/>
      <c r="E34" s="101"/>
      <c r="F34" s="161"/>
      <c r="G34" s="161"/>
      <c r="H34" s="161"/>
      <c r="I34" s="161"/>
      <c r="J34" s="161"/>
      <c r="K34" s="91"/>
      <c r="L34" s="114"/>
    </row>
    <row r="35" spans="1:13" x14ac:dyDescent="0.2">
      <c r="A35" s="67"/>
      <c r="B35" s="34"/>
      <c r="C35" s="34"/>
      <c r="D35" s="22"/>
      <c r="E35" s="101"/>
      <c r="F35" s="161"/>
      <c r="G35" s="161"/>
      <c r="H35" s="161"/>
      <c r="I35" s="161"/>
      <c r="J35" s="161"/>
      <c r="K35" s="91"/>
      <c r="L35" s="114"/>
    </row>
    <row r="36" spans="1:13" x14ac:dyDescent="0.2">
      <c r="A36" s="67"/>
      <c r="B36" s="34"/>
      <c r="C36" s="34"/>
      <c r="D36" s="22"/>
      <c r="E36" s="101"/>
      <c r="F36" s="161"/>
      <c r="G36" s="161"/>
      <c r="H36" s="161"/>
      <c r="I36" s="161"/>
      <c r="J36" s="161"/>
      <c r="K36" s="91"/>
      <c r="L36" s="114"/>
    </row>
    <row r="37" spans="1:13" x14ac:dyDescent="0.2">
      <c r="A37" s="67"/>
      <c r="B37" s="34"/>
      <c r="C37" s="34"/>
      <c r="D37" s="22"/>
      <c r="E37" s="101"/>
      <c r="F37" s="161"/>
      <c r="G37" s="161"/>
      <c r="H37" s="161"/>
      <c r="I37" s="161"/>
      <c r="J37" s="161"/>
      <c r="K37"/>
      <c r="L37"/>
      <c r="M37"/>
    </row>
    <row r="38" spans="1:13" x14ac:dyDescent="0.2">
      <c r="A38" s="67"/>
      <c r="B38" s="34"/>
      <c r="C38" s="34"/>
      <c r="D38" s="22"/>
      <c r="E38" s="101"/>
      <c r="F38" s="161"/>
      <c r="G38" s="161"/>
      <c r="H38" s="161"/>
      <c r="I38" s="161"/>
      <c r="J38" s="161"/>
      <c r="K38"/>
      <c r="L38"/>
      <c r="M38"/>
    </row>
    <row r="39" spans="1:13" x14ac:dyDescent="0.2">
      <c r="A39" s="67"/>
      <c r="B39" s="34"/>
      <c r="C39" s="34"/>
      <c r="D39" s="22"/>
      <c r="E39" s="101"/>
      <c r="F39" s="161"/>
      <c r="G39" s="161"/>
      <c r="H39" s="161"/>
      <c r="I39" s="161"/>
      <c r="J39" s="161"/>
      <c r="K39"/>
      <c r="L39"/>
      <c r="M39"/>
    </row>
    <row r="40" spans="1:13" x14ac:dyDescent="0.2">
      <c r="A40" s="67"/>
      <c r="B40" s="34"/>
      <c r="C40" s="34"/>
      <c r="D40" s="22"/>
      <c r="E40" s="101"/>
      <c r="F40" s="161"/>
      <c r="G40" s="161"/>
      <c r="H40" s="161"/>
      <c r="I40" s="161"/>
      <c r="J40" s="161"/>
      <c r="K40"/>
      <c r="L40"/>
      <c r="M40"/>
    </row>
    <row r="41" spans="1:13" x14ac:dyDescent="0.2">
      <c r="A41" s="67"/>
      <c r="B41" s="34"/>
      <c r="C41" s="34"/>
      <c r="D41" s="22"/>
      <c r="E41" s="101"/>
      <c r="F41" s="161"/>
      <c r="G41" s="161"/>
      <c r="H41" s="161"/>
      <c r="I41" s="161"/>
      <c r="J41" s="161"/>
      <c r="K41"/>
      <c r="L41"/>
      <c r="M41"/>
    </row>
    <row r="42" spans="1:13" x14ac:dyDescent="0.2">
      <c r="A42" s="67"/>
      <c r="B42" s="34"/>
      <c r="C42" s="34"/>
      <c r="D42" s="22"/>
      <c r="E42" s="101"/>
      <c r="F42" s="161"/>
      <c r="G42" s="161"/>
      <c r="H42" s="161"/>
      <c r="I42" s="161"/>
      <c r="J42" s="161"/>
      <c r="K42" s="91"/>
      <c r="L42" s="114"/>
    </row>
    <row r="43" spans="1:13" x14ac:dyDescent="0.2">
      <c r="A43" s="155"/>
      <c r="B43" s="155"/>
      <c r="C43" s="155"/>
      <c r="D43" s="155"/>
      <c r="E43" s="155"/>
      <c r="F43" s="155"/>
      <c r="G43" s="155"/>
      <c r="H43" s="155"/>
      <c r="I43" s="155"/>
      <c r="J43" s="155"/>
    </row>
    <row r="44" spans="1:13" x14ac:dyDescent="0.2">
      <c r="A44" s="155"/>
      <c r="B44" s="155"/>
      <c r="C44" s="155"/>
      <c r="D44" s="155"/>
      <c r="E44" s="155"/>
      <c r="F44" s="155"/>
      <c r="G44" s="155"/>
      <c r="H44" s="155"/>
      <c r="I44" s="155"/>
      <c r="J44" s="155"/>
    </row>
    <row r="45" spans="1:13" x14ac:dyDescent="0.2">
      <c r="A45" s="155"/>
      <c r="B45" s="155"/>
      <c r="C45" s="155"/>
      <c r="D45" s="155"/>
      <c r="E45" s="155"/>
      <c r="F45" s="155"/>
      <c r="G45" s="155"/>
      <c r="H45" s="155"/>
      <c r="I45" s="155"/>
      <c r="J45" s="155"/>
    </row>
    <row r="46" spans="1:13" x14ac:dyDescent="0.2">
      <c r="A46" s="155"/>
      <c r="B46" s="155"/>
      <c r="C46" s="155"/>
      <c r="D46" s="155"/>
      <c r="E46" s="155"/>
      <c r="F46" s="155"/>
      <c r="G46" s="155"/>
      <c r="H46" s="155"/>
      <c r="I46" s="155"/>
      <c r="J46" s="155"/>
    </row>
    <row r="47" spans="1:13" x14ac:dyDescent="0.2">
      <c r="A47" s="155"/>
      <c r="B47" s="155"/>
      <c r="C47" s="155"/>
      <c r="D47" s="155"/>
      <c r="E47" s="155"/>
      <c r="F47" s="155"/>
      <c r="G47" s="155"/>
    </row>
    <row r="48" spans="1:13" x14ac:dyDescent="0.2">
      <c r="A48" s="155"/>
      <c r="B48" s="155"/>
      <c r="C48" s="155"/>
      <c r="D48" s="155"/>
      <c r="E48" s="155"/>
      <c r="F48" s="155"/>
      <c r="G48" s="155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68"/>
    <col min="3" max="3" width="11.140625" style="68" customWidth="1"/>
    <col min="4" max="4" width="16.28515625" style="68" customWidth="1"/>
    <col min="5" max="8" width="10.85546875" style="68" customWidth="1"/>
    <col min="9" max="9" width="11.140625" style="68" customWidth="1"/>
    <col min="10" max="10" width="11.85546875" style="68" customWidth="1"/>
    <col min="11" max="11" width="9.85546875" style="68" bestFit="1" customWidth="1"/>
    <col min="12" max="12" width="10.5703125" style="68" customWidth="1"/>
    <col min="13" max="14" width="10.5703125" style="68" bestFit="1" customWidth="1"/>
    <col min="15" max="15" width="8.85546875" style="68" customWidth="1"/>
    <col min="16" max="16" width="10.5703125" style="68" bestFit="1" customWidth="1"/>
    <col min="17" max="17" width="9.5703125" style="68" customWidth="1"/>
    <col min="18" max="18" width="8.85546875" style="68" customWidth="1"/>
    <col min="19" max="19" width="10.85546875" style="68" customWidth="1"/>
    <col min="20" max="20" width="11.140625" style="68" customWidth="1"/>
    <col min="21" max="21" width="9.28515625" style="68" customWidth="1"/>
    <col min="22" max="22" width="10.7109375" style="68" customWidth="1"/>
    <col min="23" max="23" width="10.5703125" style="68" customWidth="1"/>
    <col min="24" max="24" width="11" style="68" customWidth="1"/>
    <col min="25" max="25" width="9.140625"/>
    <col min="26" max="26" width="13" style="68" customWidth="1"/>
    <col min="27" max="28" width="8.85546875" style="68"/>
    <col min="29" max="29" width="12.140625" style="68" bestFit="1" customWidth="1"/>
    <col min="30" max="39" width="8.85546875" style="68"/>
    <col min="40" max="40" width="15.85546875" style="68" customWidth="1"/>
    <col min="41" max="43" width="8.85546875" style="68"/>
    <col min="44" max="48" width="8.85546875" style="155"/>
    <col min="49" max="16384" width="8.85546875" style="68"/>
  </cols>
  <sheetData>
    <row r="1" spans="1:48" x14ac:dyDescent="0.2">
      <c r="P1" s="120"/>
      <c r="Q1" s="120"/>
      <c r="Z1" s="139" t="s">
        <v>51</v>
      </c>
      <c r="AA1" s="38"/>
      <c r="AB1" s="38"/>
      <c r="AC1" s="52"/>
      <c r="AD1" s="52"/>
    </row>
    <row r="2" spans="1:48" x14ac:dyDescent="0.2">
      <c r="Z2" s="79"/>
      <c r="AA2" s="104"/>
      <c r="AB2" s="60" t="s">
        <v>67</v>
      </c>
      <c r="AC2" s="60" t="s">
        <v>52</v>
      </c>
      <c r="AD2" s="74" t="s">
        <v>0</v>
      </c>
      <c r="AE2" s="35" t="s">
        <v>28</v>
      </c>
    </row>
    <row r="3" spans="1:48" x14ac:dyDescent="0.2">
      <c r="P3" s="112"/>
      <c r="Q3" s="112"/>
      <c r="Z3" s="84" t="s">
        <v>83</v>
      </c>
      <c r="AA3" s="33"/>
      <c r="AB3" s="5">
        <v>130</v>
      </c>
      <c r="AC3" s="150"/>
      <c r="AD3" s="26"/>
      <c r="AE3" s="159"/>
    </row>
    <row r="4" spans="1:48" x14ac:dyDescent="0.2">
      <c r="Z4" s="84" t="s">
        <v>22</v>
      </c>
      <c r="AA4" s="33"/>
      <c r="AB4" s="5">
        <v>485</v>
      </c>
      <c r="AC4" s="150"/>
      <c r="AD4" s="26"/>
      <c r="AE4" s="159"/>
      <c r="AN4" s="171" t="s">
        <v>30</v>
      </c>
      <c r="AO4" s="172"/>
      <c r="AP4" s="173"/>
      <c r="AR4" s="170"/>
      <c r="AS4" s="170"/>
      <c r="AT4" s="170"/>
    </row>
    <row r="5" spans="1:48" ht="15.75" x14ac:dyDescent="0.25">
      <c r="A5" s="163" t="s">
        <v>11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38"/>
      <c r="R5" s="107"/>
      <c r="S5" s="107"/>
      <c r="T5" s="107"/>
      <c r="U5" s="107"/>
      <c r="V5" s="107"/>
      <c r="W5" s="107"/>
      <c r="X5" s="107"/>
      <c r="Z5" s="84" t="s">
        <v>31</v>
      </c>
      <c r="AA5" s="33"/>
      <c r="AB5" s="150"/>
      <c r="AC5" s="136">
        <v>0</v>
      </c>
      <c r="AD5" s="136">
        <v>0</v>
      </c>
      <c r="AE5" s="25">
        <v>30</v>
      </c>
      <c r="AN5" s="133" t="s">
        <v>45</v>
      </c>
      <c r="AO5" s="133" t="s">
        <v>33</v>
      </c>
      <c r="AP5" s="133" t="s">
        <v>56</v>
      </c>
      <c r="AR5" s="77"/>
      <c r="AS5" s="77"/>
      <c r="AT5" s="77"/>
    </row>
    <row r="6" spans="1:48" x14ac:dyDescent="0.2">
      <c r="A6" s="91"/>
      <c r="B6" s="107"/>
      <c r="C6" s="107"/>
      <c r="D6" s="91"/>
      <c r="E6" s="91"/>
      <c r="F6" s="91"/>
      <c r="G6" s="91"/>
      <c r="H6" s="91"/>
      <c r="I6" s="91"/>
      <c r="J6" s="91"/>
      <c r="K6" s="107"/>
      <c r="L6" s="107"/>
      <c r="M6" s="107"/>
      <c r="N6" s="91"/>
      <c r="O6" s="107"/>
      <c r="P6" s="107"/>
      <c r="Q6" s="107"/>
      <c r="R6" s="107"/>
      <c r="S6" s="107"/>
      <c r="T6" s="107"/>
      <c r="U6" s="107"/>
      <c r="V6" s="107"/>
      <c r="W6" s="107"/>
      <c r="X6" s="107"/>
      <c r="Z6" s="84" t="s">
        <v>29</v>
      </c>
      <c r="AA6" s="33"/>
      <c r="AB6" s="150"/>
      <c r="AC6" s="115">
        <v>70</v>
      </c>
      <c r="AD6" s="5">
        <v>24</v>
      </c>
      <c r="AE6" s="46">
        <v>35</v>
      </c>
      <c r="AN6" s="21" t="s">
        <v>47</v>
      </c>
      <c r="AO6" s="21" t="s">
        <v>25</v>
      </c>
      <c r="AP6" s="21" t="s">
        <v>25</v>
      </c>
      <c r="AR6" s="77"/>
      <c r="AS6" s="77"/>
      <c r="AT6" s="77"/>
    </row>
    <row r="7" spans="1:48" ht="12.4" customHeight="1" x14ac:dyDescent="0.2">
      <c r="A7" s="7" t="s">
        <v>93</v>
      </c>
      <c r="B7" s="91"/>
      <c r="C7" s="91"/>
      <c r="D7" s="107"/>
      <c r="E7" s="107"/>
      <c r="F7" s="107"/>
      <c r="G7" s="107"/>
      <c r="H7" s="107"/>
      <c r="I7" s="107"/>
      <c r="J7" s="107"/>
      <c r="K7" s="91"/>
      <c r="L7" s="68" t="s">
        <v>41</v>
      </c>
      <c r="P7" s="9" t="s">
        <v>36</v>
      </c>
      <c r="Q7" s="9"/>
      <c r="R7" s="107"/>
      <c r="S7" s="107"/>
      <c r="T7" s="107"/>
      <c r="U7" s="107"/>
      <c r="V7" s="107"/>
      <c r="W7" s="107"/>
      <c r="X7" s="107"/>
      <c r="Z7" s="146" t="s">
        <v>24</v>
      </c>
      <c r="AA7" s="20"/>
      <c r="AB7" s="137"/>
      <c r="AC7" s="115">
        <v>0</v>
      </c>
      <c r="AD7" s="121"/>
      <c r="AE7" s="46">
        <v>30</v>
      </c>
      <c r="AN7" s="40" t="s">
        <v>82</v>
      </c>
      <c r="AO7" s="97">
        <v>1</v>
      </c>
      <c r="AP7" s="97">
        <f t="shared" ref="AP7:AP27" si="0">AO7-AO8</f>
        <v>0</v>
      </c>
      <c r="AR7" s="125" t="s">
        <v>82</v>
      </c>
      <c r="AS7" s="24"/>
      <c r="AT7" s="24"/>
      <c r="AU7" s="151"/>
      <c r="AV7" s="151"/>
    </row>
    <row r="8" spans="1:48" ht="12.4" customHeight="1" x14ac:dyDescent="0.2">
      <c r="A8" s="7" t="s">
        <v>94</v>
      </c>
      <c r="B8" s="91"/>
      <c r="C8" s="91"/>
      <c r="D8" s="91"/>
      <c r="E8" s="91"/>
      <c r="F8" s="91"/>
      <c r="G8" s="91"/>
      <c r="H8" s="91"/>
      <c r="I8" s="91"/>
      <c r="J8" s="91"/>
      <c r="K8" s="91"/>
      <c r="L8" s="68" t="s">
        <v>92</v>
      </c>
      <c r="P8" s="50">
        <v>6063.4</v>
      </c>
      <c r="Q8" s="130"/>
      <c r="R8" s="107"/>
      <c r="S8" s="107"/>
      <c r="T8" s="107"/>
      <c r="U8" s="107"/>
      <c r="V8" s="107"/>
      <c r="W8" s="107"/>
      <c r="X8" s="107"/>
      <c r="Z8" s="11" t="s">
        <v>81</v>
      </c>
      <c r="AA8" s="83"/>
      <c r="AB8" s="43"/>
      <c r="AC8" s="81">
        <v>50</v>
      </c>
      <c r="AD8" s="87"/>
      <c r="AE8" s="36">
        <v>25</v>
      </c>
      <c r="AN8" s="117">
        <f>E135</f>
        <v>1.5413139887052601E-3</v>
      </c>
      <c r="AO8" s="97">
        <f>B135</f>
        <v>1</v>
      </c>
      <c r="AP8" s="97">
        <f t="shared" si="0"/>
        <v>1.9643792561552242E-4</v>
      </c>
      <c r="AR8" s="41">
        <v>1.8387307309880479E-3</v>
      </c>
      <c r="AS8" s="24"/>
      <c r="AT8" s="24"/>
      <c r="AU8" s="54"/>
      <c r="AV8" s="86"/>
    </row>
    <row r="9" spans="1:48" ht="12.4" customHeight="1" x14ac:dyDescent="0.2">
      <c r="A9" s="44" t="s">
        <v>95</v>
      </c>
      <c r="B9" s="91"/>
      <c r="C9" s="91"/>
      <c r="D9" s="91"/>
      <c r="E9" s="91"/>
      <c r="F9" s="91"/>
      <c r="G9" s="91"/>
      <c r="H9" s="91"/>
      <c r="I9" s="91"/>
      <c r="J9" s="91"/>
      <c r="K9" s="91"/>
      <c r="L9" s="39" t="s">
        <v>75</v>
      </c>
      <c r="N9" s="91"/>
      <c r="O9" s="91"/>
      <c r="P9" s="162">
        <f>MAX(V18:V135)</f>
        <v>0.5428629023162721</v>
      </c>
      <c r="Q9" s="45"/>
      <c r="R9" s="107"/>
      <c r="S9" s="107"/>
      <c r="T9" s="107"/>
      <c r="U9" s="107"/>
      <c r="V9" s="107"/>
      <c r="W9" s="107"/>
      <c r="X9" s="107"/>
      <c r="Z9" s="4" t="s">
        <v>10</v>
      </c>
      <c r="AA9" s="20"/>
      <c r="AB9" s="20"/>
      <c r="AC9" s="82">
        <f>ABS($AC$6*COS($AC$5*PI()/180))</f>
        <v>70</v>
      </c>
      <c r="AD9" s="82">
        <f>ABS($AD$6*COS($AD$5*PI()/180))</f>
        <v>24</v>
      </c>
      <c r="AE9" s="108">
        <f>ABS($AE$6*COS($AE$5*PI()/180))</f>
        <v>30.310889132455355</v>
      </c>
      <c r="AN9" s="117">
        <f>E133</f>
        <v>1.8305121027137649E-3</v>
      </c>
      <c r="AO9" s="97">
        <f>B133</f>
        <v>0.99980356207438448</v>
      </c>
      <c r="AP9" s="97">
        <f t="shared" si="0"/>
        <v>1.1000523834468257E-2</v>
      </c>
      <c r="AR9" s="41">
        <v>2.3796891258599209E-3</v>
      </c>
      <c r="AS9" s="24"/>
      <c r="AT9" s="24"/>
      <c r="AU9" s="54"/>
      <c r="AV9" s="86"/>
    </row>
    <row r="10" spans="1:48" ht="12.4" customHeight="1" x14ac:dyDescent="0.2">
      <c r="A10" s="63" t="s">
        <v>96</v>
      </c>
      <c r="B10" s="91"/>
      <c r="C10" s="91"/>
      <c r="D10" s="107"/>
      <c r="E10" s="107"/>
      <c r="F10" s="107"/>
      <c r="G10" s="107"/>
      <c r="H10" s="107"/>
      <c r="I10" s="107"/>
      <c r="J10" s="107"/>
      <c r="K10" s="91"/>
      <c r="L10" s="39" t="s">
        <v>53</v>
      </c>
      <c r="N10" s="91"/>
      <c r="O10" s="91"/>
      <c r="P10" s="141">
        <f>'Raw Data'!M10</f>
        <v>0.13578580087610634</v>
      </c>
      <c r="Q10" s="141"/>
      <c r="R10" s="107"/>
      <c r="S10" s="107"/>
      <c r="T10" s="107"/>
      <c r="U10" s="107"/>
      <c r="V10" s="107"/>
      <c r="W10" s="107"/>
      <c r="X10" s="107"/>
      <c r="Z10" s="27" t="s">
        <v>61</v>
      </c>
      <c r="AA10" s="83"/>
      <c r="AB10" s="83"/>
      <c r="AC10" s="156">
        <f>ABS($AC$8*COS($AC$7*PI()/180))</f>
        <v>50</v>
      </c>
      <c r="AD10" s="43"/>
      <c r="AE10" s="99">
        <f>ABS($AE$8*COS($AE$7*PI()/180))</f>
        <v>21.650635094610969</v>
      </c>
      <c r="AN10" s="117">
        <f>E125</f>
        <v>3.7572612234300388E-3</v>
      </c>
      <c r="AO10" s="97">
        <f>$B125</f>
        <v>0.98880303823991622</v>
      </c>
      <c r="AP10" s="97">
        <f t="shared" si="0"/>
        <v>1.7482975379779941E-2</v>
      </c>
      <c r="AR10" s="41">
        <v>4.918869133300207E-3</v>
      </c>
      <c r="AS10" s="24"/>
      <c r="AT10" s="24"/>
      <c r="AU10" s="54"/>
      <c r="AV10" s="86"/>
    </row>
    <row r="11" spans="1:48" ht="12.4" customHeight="1" x14ac:dyDescent="0.2">
      <c r="A11" s="63"/>
      <c r="B11" s="91"/>
      <c r="C11" s="91"/>
      <c r="D11" s="107"/>
      <c r="E11" s="107"/>
      <c r="F11" s="107"/>
      <c r="G11" s="107"/>
      <c r="H11" s="107"/>
      <c r="I11" s="107"/>
      <c r="J11" s="107"/>
      <c r="K11" s="91"/>
      <c r="L11" s="68" t="s">
        <v>23</v>
      </c>
      <c r="P11" s="89">
        <f>'Raw Data'!M11</f>
        <v>2.6820058150592994</v>
      </c>
      <c r="Q11" s="89"/>
      <c r="R11" s="107"/>
      <c r="V11" s="107"/>
      <c r="W11" s="107"/>
      <c r="X11" s="107"/>
      <c r="Z11" s="91"/>
      <c r="AA11" s="59" t="s">
        <v>48</v>
      </c>
      <c r="AB11" s="124"/>
      <c r="AC11" s="124"/>
      <c r="AD11" s="55"/>
      <c r="AN11" s="117">
        <f>E120</f>
        <v>5.8777478119783509E-3</v>
      </c>
      <c r="AO11" s="97">
        <f>$B120</f>
        <v>0.97132006286013628</v>
      </c>
      <c r="AP11" s="97">
        <f t="shared" si="0"/>
        <v>1.5125720272394005E-2</v>
      </c>
      <c r="AR11" s="41">
        <v>7.6659819593601552E-3</v>
      </c>
      <c r="AS11" s="24"/>
      <c r="AT11" s="24"/>
      <c r="AU11" s="54"/>
      <c r="AV11" s="86"/>
    </row>
    <row r="12" spans="1:48" ht="12.4" customHeight="1" x14ac:dyDescent="0.2">
      <c r="B12" s="91"/>
      <c r="C12" s="91"/>
      <c r="D12" s="103"/>
      <c r="E12" s="91"/>
      <c r="F12" s="91"/>
      <c r="G12" s="91"/>
      <c r="H12" s="91"/>
      <c r="I12" s="91"/>
      <c r="J12" s="91"/>
      <c r="K12" s="91"/>
      <c r="L12" s="91"/>
      <c r="M12" s="39"/>
      <c r="N12" s="91"/>
      <c r="O12" s="91"/>
      <c r="P12" s="1"/>
      <c r="Q12" s="1"/>
      <c r="R12" s="107"/>
      <c r="S12" s="107"/>
      <c r="T12" s="107"/>
      <c r="U12" s="107"/>
      <c r="V12" s="107"/>
      <c r="W12" s="107"/>
      <c r="X12" s="107"/>
      <c r="Z12" s="91"/>
      <c r="AA12" s="90" t="s">
        <v>72</v>
      </c>
      <c r="AB12" s="104"/>
      <c r="AC12" s="109">
        <v>0.433</v>
      </c>
      <c r="AD12" s="107"/>
      <c r="AN12" s="97">
        <f>E117</f>
        <v>7.706718527576365E-3</v>
      </c>
      <c r="AO12" s="97">
        <f>$B117</f>
        <v>0.95619434258774227</v>
      </c>
      <c r="AP12" s="97">
        <f t="shared" si="0"/>
        <v>7.8640649554740594E-2</v>
      </c>
      <c r="AR12" s="24">
        <v>1.0017670706649362E-2</v>
      </c>
      <c r="AS12" s="24"/>
      <c r="AT12" s="24"/>
      <c r="AU12" s="54"/>
      <c r="AV12" s="86"/>
    </row>
    <row r="13" spans="1:48" ht="12.4" customHeight="1" x14ac:dyDescent="0.2">
      <c r="Z13" s="91"/>
      <c r="AA13" s="146" t="s">
        <v>14</v>
      </c>
      <c r="AB13" s="20"/>
      <c r="AC13" s="58">
        <v>0.34599999999999997</v>
      </c>
      <c r="AD13" s="91"/>
      <c r="AN13" s="97">
        <f>E107</f>
        <v>1.8917572650353948E-2</v>
      </c>
      <c r="AO13" s="97">
        <f>$B107</f>
        <v>0.87755369303300168</v>
      </c>
      <c r="AP13" s="97">
        <f t="shared" si="0"/>
        <v>7.9622839182818317E-2</v>
      </c>
      <c r="AR13" s="24">
        <v>2.4302503920103202E-2</v>
      </c>
      <c r="AS13" s="24"/>
      <c r="AT13" s="24"/>
      <c r="AU13" s="54"/>
      <c r="AV13" s="86"/>
    </row>
    <row r="14" spans="1:48" ht="12.4" customHeight="1" x14ac:dyDescent="0.2">
      <c r="A14" s="17" t="s">
        <v>85</v>
      </c>
      <c r="B14" s="17" t="s">
        <v>63</v>
      </c>
      <c r="C14" s="17" t="s">
        <v>46</v>
      </c>
      <c r="D14" s="28" t="s">
        <v>91</v>
      </c>
      <c r="E14" s="17" t="s">
        <v>89</v>
      </c>
      <c r="F14" s="17" t="s">
        <v>89</v>
      </c>
      <c r="G14" s="17" t="s">
        <v>13</v>
      </c>
      <c r="H14" s="17" t="s">
        <v>16</v>
      </c>
      <c r="I14" s="17" t="s">
        <v>68</v>
      </c>
      <c r="J14" s="17" t="s">
        <v>80</v>
      </c>
      <c r="K14" s="17"/>
      <c r="L14" s="13" t="s">
        <v>86</v>
      </c>
      <c r="M14" s="93"/>
      <c r="N14" s="47"/>
      <c r="O14" s="13" t="s">
        <v>17</v>
      </c>
      <c r="P14" s="47"/>
      <c r="Q14" s="47" t="s">
        <v>7</v>
      </c>
      <c r="R14" s="17" t="s">
        <v>63</v>
      </c>
      <c r="S14" s="17" t="s">
        <v>38</v>
      </c>
      <c r="T14" s="17" t="s">
        <v>59</v>
      </c>
      <c r="U14" s="17"/>
      <c r="V14" s="17" t="s">
        <v>27</v>
      </c>
      <c r="W14" s="17" t="s">
        <v>87</v>
      </c>
      <c r="X14" s="17" t="s">
        <v>87</v>
      </c>
      <c r="Z14" s="91"/>
      <c r="AA14" s="11" t="s">
        <v>12</v>
      </c>
      <c r="AB14" s="83"/>
      <c r="AC14" s="149">
        <v>0.1</v>
      </c>
      <c r="AD14" s="91"/>
      <c r="AN14" s="97">
        <f>E99</f>
        <v>3.8674760813520566E-2</v>
      </c>
      <c r="AO14" s="97">
        <f>$B99</f>
        <v>0.79793085385018336</v>
      </c>
      <c r="AP14" s="97">
        <f t="shared" si="0"/>
        <v>4.6359350445259295E-2</v>
      </c>
      <c r="AR14" s="24">
        <v>4.9484801750667114E-2</v>
      </c>
      <c r="AS14" s="24"/>
      <c r="AT14" s="24"/>
      <c r="AU14" s="54"/>
      <c r="AV14" s="86"/>
    </row>
    <row r="15" spans="1:48" ht="12.4" customHeight="1" x14ac:dyDescent="0.2">
      <c r="A15" s="129" t="s">
        <v>78</v>
      </c>
      <c r="B15" s="129" t="s">
        <v>5</v>
      </c>
      <c r="C15" s="129" t="s">
        <v>5</v>
      </c>
      <c r="D15" s="135" t="s">
        <v>70</v>
      </c>
      <c r="E15" s="129" t="s">
        <v>79</v>
      </c>
      <c r="F15" s="129" t="s">
        <v>54</v>
      </c>
      <c r="G15" s="129" t="s">
        <v>32</v>
      </c>
      <c r="H15" s="129" t="s">
        <v>32</v>
      </c>
      <c r="I15" s="129" t="s">
        <v>76</v>
      </c>
      <c r="J15" s="129" t="s">
        <v>76</v>
      </c>
      <c r="K15" s="129" t="s">
        <v>88</v>
      </c>
      <c r="L15" s="17" t="s">
        <v>74</v>
      </c>
      <c r="M15" s="17" t="s">
        <v>4</v>
      </c>
      <c r="N15" s="17" t="s">
        <v>42</v>
      </c>
      <c r="O15" s="76" t="s">
        <v>1</v>
      </c>
      <c r="P15" s="3"/>
      <c r="Q15" s="3" t="s">
        <v>8</v>
      </c>
      <c r="R15" s="129" t="s">
        <v>33</v>
      </c>
      <c r="S15" s="129" t="s">
        <v>44</v>
      </c>
      <c r="T15" s="129" t="s">
        <v>87</v>
      </c>
      <c r="U15" s="129" t="s">
        <v>27</v>
      </c>
      <c r="V15" s="129" t="s">
        <v>87</v>
      </c>
      <c r="W15" s="129" t="s">
        <v>43</v>
      </c>
      <c r="X15" s="129" t="s">
        <v>43</v>
      </c>
      <c r="Z15" s="107"/>
      <c r="AN15" s="97">
        <f>E95</f>
        <v>5.562273968206196E-2</v>
      </c>
      <c r="AO15" s="97">
        <f>$B95</f>
        <v>0.75157150340492407</v>
      </c>
      <c r="AP15" s="97">
        <f t="shared" si="0"/>
        <v>5.1990570979570383E-2</v>
      </c>
      <c r="AR15" s="24">
        <v>7.1632047862346573E-2</v>
      </c>
      <c r="AS15" s="24"/>
      <c r="AT15" s="24"/>
      <c r="AU15" s="54"/>
      <c r="AV15" s="86"/>
    </row>
    <row r="16" spans="1:48" ht="12.4" customHeight="1" x14ac:dyDescent="0.2">
      <c r="A16" s="128" t="s">
        <v>49</v>
      </c>
      <c r="B16" s="128" t="s">
        <v>25</v>
      </c>
      <c r="C16" s="128" t="s">
        <v>25</v>
      </c>
      <c r="D16" s="72" t="s">
        <v>25</v>
      </c>
      <c r="E16" s="128" t="s">
        <v>55</v>
      </c>
      <c r="F16" s="128" t="s">
        <v>64</v>
      </c>
      <c r="G16" s="128" t="s">
        <v>60</v>
      </c>
      <c r="H16" s="128" t="s">
        <v>60</v>
      </c>
      <c r="I16" s="128" t="s">
        <v>55</v>
      </c>
      <c r="J16" s="128" t="s">
        <v>55</v>
      </c>
      <c r="K16" s="128" t="s">
        <v>69</v>
      </c>
      <c r="L16" s="128" t="s">
        <v>49</v>
      </c>
      <c r="M16" s="128" t="s">
        <v>49</v>
      </c>
      <c r="N16" s="128" t="s">
        <v>49</v>
      </c>
      <c r="O16" s="29" t="s">
        <v>66</v>
      </c>
      <c r="P16" s="29" t="s">
        <v>34</v>
      </c>
      <c r="Q16" s="128" t="s">
        <v>71</v>
      </c>
      <c r="R16" s="128" t="s">
        <v>21</v>
      </c>
      <c r="S16" s="128" t="s">
        <v>20</v>
      </c>
      <c r="T16" s="128"/>
      <c r="U16" s="128"/>
      <c r="V16" s="158"/>
      <c r="W16" s="72" t="s">
        <v>6</v>
      </c>
      <c r="X16" s="72" t="s">
        <v>90</v>
      </c>
      <c r="Z16" s="39" t="s">
        <v>73</v>
      </c>
      <c r="AA16" s="107"/>
      <c r="AB16" s="107"/>
      <c r="AC16" s="14">
        <f>ABS(Table!$AB$4*COS(Table!$AB$3*PI()/180))</f>
        <v>311.75199069797156</v>
      </c>
      <c r="AN16" s="97">
        <f>E91</f>
        <v>7.9836538964790482E-2</v>
      </c>
      <c r="AO16" s="97">
        <f>$B91</f>
        <v>0.69958093242535369</v>
      </c>
      <c r="AP16" s="97">
        <f t="shared" si="0"/>
        <v>0.16101361969617611</v>
      </c>
      <c r="AR16" s="24">
        <v>9.9921582517046942E-2</v>
      </c>
      <c r="AS16" s="24"/>
      <c r="AT16" s="24"/>
      <c r="AU16" s="54"/>
      <c r="AV16" s="86"/>
    </row>
    <row r="17" spans="1:48" ht="12.4" customHeight="1" x14ac:dyDescent="0.2">
      <c r="A17" s="147"/>
      <c r="B17" s="111"/>
      <c r="C17" s="107"/>
      <c r="D17" s="57"/>
      <c r="E17" s="107"/>
      <c r="F17" s="107"/>
      <c r="G17" s="107"/>
      <c r="H17" s="107"/>
      <c r="I17" s="107"/>
      <c r="J17" s="107"/>
      <c r="K17" s="107"/>
      <c r="L17" s="107"/>
      <c r="M17" s="107"/>
      <c r="N17" s="107"/>
      <c r="O17" s="107"/>
      <c r="P17" s="107"/>
      <c r="Q17" s="107"/>
      <c r="R17" s="91"/>
      <c r="S17" s="91"/>
      <c r="T17" s="91"/>
      <c r="U17" s="91"/>
      <c r="V17" s="91"/>
      <c r="W17" s="91"/>
      <c r="X17" s="91"/>
      <c r="AC17" s="18">
        <f ca="1">FORECAST(200,OFFSET(L$17,MATCH(200,L$18:L135, 1),-9,2,1),OFFSET(L$17,MATCH(200,L$18:L135, 1),0,2,1))</f>
        <v>0.34133842744067033</v>
      </c>
      <c r="AN17" s="97">
        <f>E81</f>
        <v>0.19544909332978835</v>
      </c>
      <c r="AO17" s="97">
        <f>$B81</f>
        <v>0.53856731272917757</v>
      </c>
      <c r="AP17" s="97">
        <f t="shared" si="0"/>
        <v>0.23002881089575689</v>
      </c>
      <c r="AR17" s="24">
        <v>0.25452110435346964</v>
      </c>
      <c r="AS17" s="24"/>
      <c r="AT17" s="24"/>
      <c r="AU17" s="54"/>
      <c r="AV17" s="86"/>
    </row>
    <row r="18" spans="1:48" ht="12.4" customHeight="1" x14ac:dyDescent="0.2">
      <c r="A18" s="147">
        <v>1.5249248743057251</v>
      </c>
      <c r="B18" s="111">
        <v>0</v>
      </c>
      <c r="C18" s="111">
        <f t="shared" ref="C18:C135" si="1">1-B18</f>
        <v>1</v>
      </c>
      <c r="D18" s="105">
        <f t="shared" ref="D18:D135" si="2">B18-B17</f>
        <v>0</v>
      </c>
      <c r="E18" s="98">
        <f>(2*Table!$AC$16*0.147)/A18</f>
        <v>60.104656176542989</v>
      </c>
      <c r="F18" s="98">
        <f t="shared" ref="F18:F135" si="3">E18*2</f>
        <v>120.20931235308598</v>
      </c>
      <c r="G18" s="147">
        <f>IF((('Raw Data'!C18)/('Raw Data'!C$135)*100)&lt;0,0,('Raw Data'!C18)/('Raw Data'!C$135)*100)</f>
        <v>0</v>
      </c>
      <c r="H18" s="147">
        <f t="shared" ref="H18:H135" si="4">G18-G17</f>
        <v>0</v>
      </c>
      <c r="I18" s="10">
        <f t="shared" ref="I18:I135" si="5">IF(E17&gt;0,LOG(E17)-LOG(E18), LOG(E18))</f>
        <v>1.7789081171516834</v>
      </c>
      <c r="J18" s="98">
        <f>'Raw Data'!F18/I18</f>
        <v>0</v>
      </c>
      <c r="K18" s="73">
        <f t="shared" ref="K18:K135" si="6">(0.2166095*A18*(SQRT(P$9/P$10)))/(485*-COS(RADIANS(130)))</f>
        <v>2.1185299895864723E-3</v>
      </c>
      <c r="L18" s="147">
        <f>A18*Table!$AC$9/$AC$16</f>
        <v>0.34240275727642788</v>
      </c>
      <c r="M18" s="147">
        <f>A18*Table!$AD$9/$AC$16</f>
        <v>0.11739523106620384</v>
      </c>
      <c r="N18" s="147">
        <f>ABS(A18*Table!$AE$9/$AC$16)</f>
        <v>0.14826474306361181</v>
      </c>
      <c r="O18" s="147">
        <f>($L18*(Table!$AC$10/Table!$AC$9)/(Table!$AC$12-Table!$AC$14))</f>
        <v>0.73445464881258671</v>
      </c>
      <c r="P18" s="147">
        <f>ROUND(($N18*(Table!$AE$10/Table!$AE$9)/(Table!$AC$12-Table!$AC$13)),2)</f>
        <v>1.22</v>
      </c>
      <c r="Q18" s="147">
        <f>'Raw Data'!C18</f>
        <v>0</v>
      </c>
      <c r="R18" s="147">
        <f>'Raw Data'!C18/'Raw Data'!I$30*100</f>
        <v>0</v>
      </c>
      <c r="S18" s="126">
        <f t="shared" ref="S18:S135" si="7">D18/MAX($D$18:$D$135)</f>
        <v>0</v>
      </c>
      <c r="T18" s="126">
        <f t="shared" ref="T18:T135" si="8">1-(X18/$X$135)</f>
        <v>1</v>
      </c>
      <c r="U18" s="96">
        <f t="shared" ref="U18:U135" si="9">R18/A18</f>
        <v>0</v>
      </c>
      <c r="V18" s="96">
        <f t="shared" ref="V18:V135" si="10">(U18^1.691)*399</f>
        <v>0</v>
      </c>
      <c r="W18" s="96">
        <f t="shared" ref="W18:W135" si="11">((E18*E18)/8)*S18</f>
        <v>0</v>
      </c>
      <c r="X18" s="138">
        <f t="shared" ref="X18:X135" si="12">W18+X17</f>
        <v>0</v>
      </c>
      <c r="Z18" s="154"/>
      <c r="AA18" s="107"/>
      <c r="AB18" s="107"/>
      <c r="AC18" s="71"/>
      <c r="AN18" s="97">
        <f>E73</f>
        <v>0.40272941862943751</v>
      </c>
      <c r="AO18" s="97">
        <f>$B73</f>
        <v>0.30853850183342069</v>
      </c>
      <c r="AP18" s="97">
        <f t="shared" si="0"/>
        <v>0.26754845468831856</v>
      </c>
      <c r="AR18" s="24">
        <v>0.47874420207019219</v>
      </c>
      <c r="AS18" s="24"/>
      <c r="AT18" s="24"/>
      <c r="AU18" s="54"/>
      <c r="AV18" s="86"/>
    </row>
    <row r="19" spans="1:48" ht="12.4" customHeight="1" x14ac:dyDescent="0.2">
      <c r="A19" s="147">
        <v>1.5977315902709961</v>
      </c>
      <c r="B19" s="111">
        <v>0</v>
      </c>
      <c r="C19" s="111">
        <f t="shared" si="1"/>
        <v>1</v>
      </c>
      <c r="D19" s="105">
        <f t="shared" si="2"/>
        <v>0</v>
      </c>
      <c r="E19" s="98">
        <f>(2*Table!$AC$16*0.147)/A19</f>
        <v>57.365758944315388</v>
      </c>
      <c r="F19" s="98">
        <f t="shared" si="3"/>
        <v>114.73151788863078</v>
      </c>
      <c r="G19" s="147">
        <f>IF((('Raw Data'!C19)/('Raw Data'!C$135)*100)&lt;0,0,('Raw Data'!C19)/('Raw Data'!C$135)*100)</f>
        <v>0</v>
      </c>
      <c r="H19" s="147">
        <f t="shared" si="4"/>
        <v>0</v>
      </c>
      <c r="I19" s="10">
        <f t="shared" si="5"/>
        <v>2.0255373512301444E-2</v>
      </c>
      <c r="J19" s="98">
        <f>'Raw Data'!F19/I19</f>
        <v>0</v>
      </c>
      <c r="K19" s="73">
        <f t="shared" si="6"/>
        <v>2.2196780617404891E-3</v>
      </c>
      <c r="L19" s="147">
        <f>A19*Table!$AC$9/$AC$16</f>
        <v>0.3587505923172199</v>
      </c>
      <c r="M19" s="147">
        <f>A19*Table!$AD$9/$AC$16</f>
        <v>0.12300020308018968</v>
      </c>
      <c r="N19" s="147">
        <f>ABS(A19*Table!$AE$9/$AC$16)</f>
        <v>0.15534356328471347</v>
      </c>
      <c r="O19" s="147">
        <f>($L19*(Table!$AC$10/Table!$AC$9)/(Table!$AC$12-Table!$AC$14))</f>
        <v>0.76952079004122687</v>
      </c>
      <c r="P19" s="147">
        <f>ROUND(($N19*(Table!$AE$10/Table!$AE$9)/(Table!$AC$12-Table!$AC$13)),2)</f>
        <v>1.28</v>
      </c>
      <c r="Q19" s="147">
        <f>'Raw Data'!C19</f>
        <v>0</v>
      </c>
      <c r="R19" s="147">
        <f>'Raw Data'!C19/'Raw Data'!I$30*100</f>
        <v>0</v>
      </c>
      <c r="S19" s="126">
        <f t="shared" si="7"/>
        <v>0</v>
      </c>
      <c r="T19" s="126">
        <f t="shared" si="8"/>
        <v>1</v>
      </c>
      <c r="U19" s="96">
        <f t="shared" si="9"/>
        <v>0</v>
      </c>
      <c r="V19" s="96">
        <f t="shared" si="10"/>
        <v>0</v>
      </c>
      <c r="W19" s="96">
        <f t="shared" si="11"/>
        <v>0</v>
      </c>
      <c r="X19" s="138">
        <f t="shared" si="12"/>
        <v>0</v>
      </c>
      <c r="AN19" s="97">
        <f>E68</f>
        <v>0.63553184955015296</v>
      </c>
      <c r="AO19" s="97">
        <f>$B68</f>
        <v>4.0990047145102154E-2</v>
      </c>
      <c r="AP19" s="97">
        <f t="shared" si="0"/>
        <v>3.6275536930330018E-2</v>
      </c>
      <c r="AR19" s="24">
        <v>0.74938444802644799</v>
      </c>
      <c r="AS19" s="24"/>
      <c r="AT19" s="24"/>
      <c r="AU19" s="54"/>
      <c r="AV19" s="86"/>
    </row>
    <row r="20" spans="1:48" ht="12.4" customHeight="1" x14ac:dyDescent="0.2">
      <c r="A20" s="147">
        <v>1.8203334808349609</v>
      </c>
      <c r="B20" s="111">
        <v>0</v>
      </c>
      <c r="C20" s="111">
        <f t="shared" si="1"/>
        <v>1</v>
      </c>
      <c r="D20" s="105">
        <f t="shared" si="2"/>
        <v>0</v>
      </c>
      <c r="E20" s="98">
        <f>(2*Table!$AC$16*0.147)/A20</f>
        <v>50.350711136270903</v>
      </c>
      <c r="F20" s="98">
        <f t="shared" si="3"/>
        <v>100.70142227254181</v>
      </c>
      <c r="G20" s="147">
        <f>IF((('Raw Data'!C20)/('Raw Data'!C$135)*100)&lt;0,0,('Raw Data'!C20)/('Raw Data'!C$135)*100)</f>
        <v>0</v>
      </c>
      <c r="H20" s="147">
        <f t="shared" si="4"/>
        <v>0</v>
      </c>
      <c r="I20" s="10">
        <f t="shared" si="5"/>
        <v>5.6647134879291627E-2</v>
      </c>
      <c r="J20" s="98">
        <f>'Raw Data'!F20/I20</f>
        <v>0</v>
      </c>
      <c r="K20" s="73">
        <f t="shared" si="6"/>
        <v>2.5289318412836373E-3</v>
      </c>
      <c r="L20" s="147">
        <f>A20*Table!$AC$9/$AC$16</f>
        <v>0.40873305531478155</v>
      </c>
      <c r="M20" s="147">
        <f>A20*Table!$AD$9/$AC$16</f>
        <v>0.14013704753649653</v>
      </c>
      <c r="N20" s="147">
        <f>ABS(A20*Table!$AE$9/$AC$16)</f>
        <v>0.17698660463451549</v>
      </c>
      <c r="O20" s="147">
        <f>($L20*(Table!$AC$10/Table!$AC$9)/(Table!$AC$12-Table!$AC$14))</f>
        <v>0.87673328038348686</v>
      </c>
      <c r="P20" s="147">
        <f>ROUND(($N20*(Table!$AE$10/Table!$AE$9)/(Table!$AC$12-Table!$AC$13)),2)</f>
        <v>1.45</v>
      </c>
      <c r="Q20" s="147">
        <f>'Raw Data'!C20</f>
        <v>0</v>
      </c>
      <c r="R20" s="147">
        <f>'Raw Data'!C20/'Raw Data'!I$30*100</f>
        <v>0</v>
      </c>
      <c r="S20" s="126">
        <f t="shared" si="7"/>
        <v>0</v>
      </c>
      <c r="T20" s="126">
        <f t="shared" si="8"/>
        <v>1</v>
      </c>
      <c r="U20" s="96">
        <f t="shared" si="9"/>
        <v>0</v>
      </c>
      <c r="V20" s="96">
        <f t="shared" si="10"/>
        <v>0</v>
      </c>
      <c r="W20" s="96">
        <f t="shared" si="11"/>
        <v>0</v>
      </c>
      <c r="X20" s="138">
        <f t="shared" si="12"/>
        <v>0</v>
      </c>
      <c r="AN20" s="157">
        <f>E64</f>
        <v>0.91064256986537317</v>
      </c>
      <c r="AO20" s="97">
        <f>$B64</f>
        <v>4.7145102147721323E-3</v>
      </c>
      <c r="AP20" s="97">
        <f t="shared" si="0"/>
        <v>4.64903090623363E-3</v>
      </c>
      <c r="AR20" s="78">
        <v>1.0742552826940897</v>
      </c>
      <c r="AS20" s="24"/>
      <c r="AT20" s="24"/>
      <c r="AU20" s="54"/>
      <c r="AV20" s="86"/>
    </row>
    <row r="21" spans="1:48" ht="12.4" customHeight="1" x14ac:dyDescent="0.2">
      <c r="A21" s="147">
        <v>2.0241596698760986</v>
      </c>
      <c r="B21" s="111">
        <v>0</v>
      </c>
      <c r="C21" s="111">
        <f t="shared" si="1"/>
        <v>1</v>
      </c>
      <c r="D21" s="105">
        <f t="shared" si="2"/>
        <v>0</v>
      </c>
      <c r="E21" s="98">
        <f>(2*Table!$AC$16*0.147)/A21</f>
        <v>45.280560930657195</v>
      </c>
      <c r="F21" s="98">
        <f t="shared" si="3"/>
        <v>90.56112186131439</v>
      </c>
      <c r="G21" s="147">
        <f>IF((('Raw Data'!C21)/('Raw Data'!C$135)*100)&lt;0,0,('Raw Data'!C21)/('Raw Data'!C$135)*100)</f>
        <v>0</v>
      </c>
      <c r="H21" s="147">
        <f t="shared" si="4"/>
        <v>0</v>
      </c>
      <c r="I21" s="10">
        <f t="shared" si="5"/>
        <v>4.6093810553809789E-2</v>
      </c>
      <c r="J21" s="98">
        <f>'Raw Data'!F21/I21</f>
        <v>0</v>
      </c>
      <c r="K21" s="73">
        <f t="shared" si="6"/>
        <v>2.8121011314057942E-3</v>
      </c>
      <c r="L21" s="147">
        <f>A21*Table!$AC$9/$AC$16</f>
        <v>0.45449966999119734</v>
      </c>
      <c r="M21" s="147">
        <f>A21*Table!$AD$9/$AC$16</f>
        <v>0.15582845828269623</v>
      </c>
      <c r="N21" s="147">
        <f>ABS(A21*Table!$AE$9/$AC$16)</f>
        <v>0.19680413011201039</v>
      </c>
      <c r="O21" s="147">
        <f>($L21*(Table!$AC$10/Table!$AC$9)/(Table!$AC$12-Table!$AC$14))</f>
        <v>0.97490276703388556</v>
      </c>
      <c r="P21" s="147">
        <f>ROUND(($N21*(Table!$AE$10/Table!$AE$9)/(Table!$AC$12-Table!$AC$13)),2)</f>
        <v>1.62</v>
      </c>
      <c r="Q21" s="147">
        <f>'Raw Data'!C21</f>
        <v>0</v>
      </c>
      <c r="R21" s="147">
        <f>'Raw Data'!C21/'Raw Data'!I$30*100</f>
        <v>0</v>
      </c>
      <c r="S21" s="126">
        <f t="shared" si="7"/>
        <v>0</v>
      </c>
      <c r="T21" s="126">
        <f t="shared" si="8"/>
        <v>1</v>
      </c>
      <c r="U21" s="96">
        <f t="shared" si="9"/>
        <v>0</v>
      </c>
      <c r="V21" s="96">
        <f t="shared" si="10"/>
        <v>0</v>
      </c>
      <c r="W21" s="96">
        <f t="shared" si="11"/>
        <v>0</v>
      </c>
      <c r="X21" s="138">
        <f t="shared" si="12"/>
        <v>0</v>
      </c>
      <c r="AN21" s="157">
        <f>$E55</f>
        <v>2.072454802946909</v>
      </c>
      <c r="AO21" s="97">
        <f>$B55</f>
        <v>6.5479308538501837E-5</v>
      </c>
      <c r="AP21" s="97">
        <f t="shared" si="0"/>
        <v>6.5479308538501837E-5</v>
      </c>
      <c r="AR21" s="78">
        <v>2.3818202604521379</v>
      </c>
      <c r="AS21" s="24"/>
      <c r="AT21" s="24"/>
      <c r="AU21" s="54"/>
      <c r="AV21" s="86"/>
    </row>
    <row r="22" spans="1:48" ht="12.4" customHeight="1" x14ac:dyDescent="0.2">
      <c r="A22" s="147">
        <v>2.1758403778076172</v>
      </c>
      <c r="B22" s="111">
        <v>0</v>
      </c>
      <c r="C22" s="111">
        <f t="shared" si="1"/>
        <v>1</v>
      </c>
      <c r="D22" s="105">
        <f t="shared" si="2"/>
        <v>0</v>
      </c>
      <c r="E22" s="98">
        <f>(2*Table!$AC$16*0.147)/A22</f>
        <v>42.123993193634711</v>
      </c>
      <c r="F22" s="98">
        <f t="shared" si="3"/>
        <v>84.247986387269421</v>
      </c>
      <c r="G22" s="147">
        <f>IF((('Raw Data'!C22)/('Raw Data'!C$135)*100)&lt;0,0,('Raw Data'!C22)/('Raw Data'!C$135)*100)</f>
        <v>0</v>
      </c>
      <c r="H22" s="147">
        <f t="shared" si="4"/>
        <v>0</v>
      </c>
      <c r="I22" s="10">
        <f t="shared" si="5"/>
        <v>3.1382264283541073E-2</v>
      </c>
      <c r="J22" s="98">
        <f>'Raw Data'!F22/I22</f>
        <v>0</v>
      </c>
      <c r="K22" s="73">
        <f t="shared" si="6"/>
        <v>3.0228263507323721E-3</v>
      </c>
      <c r="L22" s="147">
        <f>A22*Table!$AC$9/$AC$16</f>
        <v>0.48855767081241036</v>
      </c>
      <c r="M22" s="147">
        <f>A22*Table!$AD$9/$AC$16</f>
        <v>0.16750548713568356</v>
      </c>
      <c r="N22" s="147">
        <f>ABS(A22*Table!$AE$9/$AC$16)</f>
        <v>0.21155167706865124</v>
      </c>
      <c r="O22" s="147">
        <f>($L22*(Table!$AC$10/Table!$AC$9)/(Table!$AC$12-Table!$AC$14))</f>
        <v>1.0479572518498721</v>
      </c>
      <c r="P22" s="147">
        <f>ROUND(($N22*(Table!$AE$10/Table!$AE$9)/(Table!$AC$12-Table!$AC$13)),2)</f>
        <v>1.74</v>
      </c>
      <c r="Q22" s="147">
        <f>'Raw Data'!C22</f>
        <v>0</v>
      </c>
      <c r="R22" s="147">
        <f>'Raw Data'!C22/'Raw Data'!I$30*100</f>
        <v>0</v>
      </c>
      <c r="S22" s="126">
        <f t="shared" si="7"/>
        <v>0</v>
      </c>
      <c r="T22" s="126">
        <f t="shared" si="8"/>
        <v>1</v>
      </c>
      <c r="U22" s="96">
        <f t="shared" si="9"/>
        <v>0</v>
      </c>
      <c r="V22" s="96">
        <f t="shared" si="10"/>
        <v>0</v>
      </c>
      <c r="W22" s="96">
        <f t="shared" si="11"/>
        <v>0</v>
      </c>
      <c r="X22" s="138">
        <f t="shared" si="12"/>
        <v>0</v>
      </c>
      <c r="AN22" s="157">
        <f>$E47</f>
        <v>4.5246475015936829</v>
      </c>
      <c r="AO22" s="97">
        <f>$B47</f>
        <v>0</v>
      </c>
      <c r="AP22" s="97">
        <f t="shared" si="0"/>
        <v>0</v>
      </c>
      <c r="AR22" s="78">
        <v>4.9092259390712378</v>
      </c>
      <c r="AS22" s="24"/>
      <c r="AT22" s="24"/>
      <c r="AU22" s="54"/>
      <c r="AV22" s="86"/>
    </row>
    <row r="23" spans="1:48" ht="12.4" customHeight="1" x14ac:dyDescent="0.2">
      <c r="A23" s="147">
        <v>2.3755669593811035</v>
      </c>
      <c r="B23" s="111">
        <v>0</v>
      </c>
      <c r="C23" s="111">
        <f t="shared" si="1"/>
        <v>1</v>
      </c>
      <c r="D23" s="105">
        <f t="shared" si="2"/>
        <v>0</v>
      </c>
      <c r="E23" s="98">
        <f>(2*Table!$AC$16*0.147)/A23</f>
        <v>38.582404466966551</v>
      </c>
      <c r="F23" s="98">
        <f t="shared" si="3"/>
        <v>77.164808933933102</v>
      </c>
      <c r="G23" s="147">
        <f>IF((('Raw Data'!C23)/('Raw Data'!C$135)*100)&lt;0,0,('Raw Data'!C23)/('Raw Data'!C$135)*100)</f>
        <v>0</v>
      </c>
      <c r="H23" s="147">
        <f t="shared" si="4"/>
        <v>0</v>
      </c>
      <c r="I23" s="10">
        <f t="shared" si="5"/>
        <v>3.8140244409691437E-2</v>
      </c>
      <c r="J23" s="98">
        <f>'Raw Data'!F23/I23</f>
        <v>0</v>
      </c>
      <c r="K23" s="73">
        <f t="shared" si="6"/>
        <v>3.3003001856146724E-3</v>
      </c>
      <c r="L23" s="147">
        <f>A23*Table!$AC$9/$AC$16</f>
        <v>0.5334037700429004</v>
      </c>
      <c r="M23" s="147">
        <f>A23*Table!$AD$9/$AC$16</f>
        <v>0.18288129258613728</v>
      </c>
      <c r="N23" s="147">
        <f>ABS(A23*Table!$AE$9/$AC$16)</f>
        <v>0.23097060766577238</v>
      </c>
      <c r="O23" s="147">
        <f>($L23*(Table!$AC$10/Table!$AC$9)/(Table!$AC$12-Table!$AC$14))</f>
        <v>1.1441522308942524</v>
      </c>
      <c r="P23" s="147">
        <f>ROUND(($N23*(Table!$AE$10/Table!$AE$9)/(Table!$AC$12-Table!$AC$13)),2)</f>
        <v>1.9</v>
      </c>
      <c r="Q23" s="147">
        <f>'Raw Data'!C23</f>
        <v>0</v>
      </c>
      <c r="R23" s="147">
        <f>'Raw Data'!C23/'Raw Data'!I$30*100</f>
        <v>0</v>
      </c>
      <c r="S23" s="126">
        <f t="shared" si="7"/>
        <v>0</v>
      </c>
      <c r="T23" s="126">
        <f t="shared" si="8"/>
        <v>1</v>
      </c>
      <c r="U23" s="96">
        <f t="shared" si="9"/>
        <v>0</v>
      </c>
      <c r="V23" s="96">
        <f t="shared" si="10"/>
        <v>0</v>
      </c>
      <c r="W23" s="96">
        <f t="shared" si="11"/>
        <v>0</v>
      </c>
      <c r="X23" s="138">
        <f t="shared" si="12"/>
        <v>0</v>
      </c>
      <c r="AN23" s="157">
        <f>$E42</f>
        <v>7.1147225400812015</v>
      </c>
      <c r="AO23" s="97">
        <f>$B42</f>
        <v>0</v>
      </c>
      <c r="AP23" s="97">
        <f t="shared" si="0"/>
        <v>0</v>
      </c>
      <c r="AR23" s="78">
        <v>7.6545393934362336</v>
      </c>
      <c r="AS23" s="24"/>
      <c r="AT23" s="24"/>
      <c r="AU23" s="54"/>
      <c r="AV23" s="86"/>
    </row>
    <row r="24" spans="1:48" ht="12.4" customHeight="1" x14ac:dyDescent="0.2">
      <c r="A24" s="147">
        <v>2.5893959999084473</v>
      </c>
      <c r="B24" s="111">
        <v>0</v>
      </c>
      <c r="C24" s="111">
        <f t="shared" si="1"/>
        <v>1</v>
      </c>
      <c r="D24" s="105">
        <f t="shared" si="2"/>
        <v>0</v>
      </c>
      <c r="E24" s="98">
        <f>(2*Table!$AC$16*0.147)/A24</f>
        <v>35.396318395658398</v>
      </c>
      <c r="F24" s="98">
        <f t="shared" si="3"/>
        <v>70.792636791316795</v>
      </c>
      <c r="G24" s="147">
        <f>IF((('Raw Data'!C24)/('Raw Data'!C$135)*100)&lt;0,0,('Raw Data'!C24)/('Raw Data'!C$135)*100)</f>
        <v>0</v>
      </c>
      <c r="H24" s="147">
        <f t="shared" si="4"/>
        <v>0</v>
      </c>
      <c r="I24" s="10">
        <f t="shared" si="5"/>
        <v>3.7431196515474774E-2</v>
      </c>
      <c r="J24" s="98">
        <f>'Raw Data'!F24/I24</f>
        <v>0</v>
      </c>
      <c r="K24" s="73">
        <f t="shared" si="6"/>
        <v>3.597366121540155E-3</v>
      </c>
      <c r="L24" s="147">
        <f>A24*Table!$AC$9/$AC$16</f>
        <v>0.58141639958025348</v>
      </c>
      <c r="M24" s="147">
        <f>A24*Table!$AD$9/$AC$16</f>
        <v>0.19934276557037264</v>
      </c>
      <c r="N24" s="147">
        <f>ABS(A24*Table!$AE$9/$AC$16)</f>
        <v>0.25176068610669178</v>
      </c>
      <c r="O24" s="147">
        <f>($L24*(Table!$AC$10/Table!$AC$9)/(Table!$AC$12-Table!$AC$14))</f>
        <v>1.2471394242390681</v>
      </c>
      <c r="P24" s="147">
        <f>ROUND(($N24*(Table!$AE$10/Table!$AE$9)/(Table!$AC$12-Table!$AC$13)),2)</f>
        <v>2.0699999999999998</v>
      </c>
      <c r="Q24" s="147">
        <f>'Raw Data'!C24</f>
        <v>0</v>
      </c>
      <c r="R24" s="147">
        <f>'Raw Data'!C24/'Raw Data'!I$30*100</f>
        <v>0</v>
      </c>
      <c r="S24" s="126">
        <f t="shared" si="7"/>
        <v>0</v>
      </c>
      <c r="T24" s="126">
        <f t="shared" si="8"/>
        <v>1</v>
      </c>
      <c r="U24" s="96">
        <f t="shared" si="9"/>
        <v>0</v>
      </c>
      <c r="V24" s="96">
        <f t="shared" si="10"/>
        <v>0</v>
      </c>
      <c r="W24" s="96">
        <f t="shared" si="11"/>
        <v>0</v>
      </c>
      <c r="X24" s="138">
        <f t="shared" si="12"/>
        <v>0</v>
      </c>
      <c r="AN24" s="113">
        <f>$E39</f>
        <v>9.2786064080497574</v>
      </c>
      <c r="AO24" s="97">
        <f>$B39</f>
        <v>0</v>
      </c>
      <c r="AP24" s="97">
        <f t="shared" si="0"/>
        <v>0</v>
      </c>
      <c r="AR24" s="37">
        <v>10.01194107647434</v>
      </c>
      <c r="AS24" s="24"/>
      <c r="AT24" s="24"/>
      <c r="AU24" s="54"/>
      <c r="AV24" s="86"/>
    </row>
    <row r="25" spans="1:48" ht="12.4" customHeight="1" x14ac:dyDescent="0.2">
      <c r="A25" s="147">
        <v>2.8291335105895996</v>
      </c>
      <c r="B25" s="111">
        <v>0</v>
      </c>
      <c r="C25" s="111">
        <f t="shared" si="1"/>
        <v>1</v>
      </c>
      <c r="D25" s="105">
        <f t="shared" si="2"/>
        <v>0</v>
      </c>
      <c r="E25" s="98">
        <f>(2*Table!$AC$16*0.147)/A25</f>
        <v>32.396875199467857</v>
      </c>
      <c r="F25" s="98">
        <f t="shared" si="3"/>
        <v>64.793750398935714</v>
      </c>
      <c r="G25" s="147">
        <f>IF((('Raw Data'!C25)/('Raw Data'!C$135)*100)&lt;0,0,('Raw Data'!C25)/('Raw Data'!C$135)*100)</f>
        <v>0</v>
      </c>
      <c r="H25" s="147">
        <f t="shared" si="4"/>
        <v>0</v>
      </c>
      <c r="I25" s="10">
        <f t="shared" si="5"/>
        <v>3.8454970108058761E-2</v>
      </c>
      <c r="J25" s="98">
        <f>'Raw Data'!F25/I25</f>
        <v>0</v>
      </c>
      <c r="K25" s="73">
        <f t="shared" si="6"/>
        <v>3.9304258771809463E-3</v>
      </c>
      <c r="L25" s="147">
        <f>A25*Table!$AC$9/$AC$16</f>
        <v>0.63524645118668854</v>
      </c>
      <c r="M25" s="147">
        <f>A25*Table!$AD$9/$AC$16</f>
        <v>0.21779878326400751</v>
      </c>
      <c r="N25" s="147">
        <f>ABS(A25*Table!$AE$9/$AC$16)</f>
        <v>0.27506978219579181</v>
      </c>
      <c r="O25" s="147">
        <f>($L25*(Table!$AC$10/Table!$AC$9)/(Table!$AC$12-Table!$AC$14))</f>
        <v>1.3626050004004475</v>
      </c>
      <c r="P25" s="147">
        <f>ROUND(($N25*(Table!$AE$10/Table!$AE$9)/(Table!$AC$12-Table!$AC$13)),2)</f>
        <v>2.2599999999999998</v>
      </c>
      <c r="Q25" s="147">
        <f>'Raw Data'!C25</f>
        <v>0</v>
      </c>
      <c r="R25" s="147">
        <f>'Raw Data'!C25/'Raw Data'!I$30*100</f>
        <v>0</v>
      </c>
      <c r="S25" s="126">
        <f t="shared" si="7"/>
        <v>0</v>
      </c>
      <c r="T25" s="126">
        <f t="shared" si="8"/>
        <v>1</v>
      </c>
      <c r="U25" s="96">
        <f t="shared" si="9"/>
        <v>0</v>
      </c>
      <c r="V25" s="96">
        <f t="shared" si="10"/>
        <v>0</v>
      </c>
      <c r="W25" s="96">
        <f t="shared" si="11"/>
        <v>0</v>
      </c>
      <c r="X25" s="138">
        <f t="shared" si="12"/>
        <v>0</v>
      </c>
      <c r="AN25" s="113">
        <f>$E29</f>
        <v>22.658177614329009</v>
      </c>
      <c r="AO25" s="97">
        <f>$B29</f>
        <v>0</v>
      </c>
      <c r="AP25" s="97">
        <f t="shared" si="0"/>
        <v>0</v>
      </c>
      <c r="AR25" s="37">
        <v>23.954008145687514</v>
      </c>
      <c r="AS25" s="24"/>
      <c r="AT25" s="24"/>
      <c r="AU25" s="54"/>
      <c r="AV25" s="86"/>
    </row>
    <row r="26" spans="1:48" ht="12.4" customHeight="1" x14ac:dyDescent="0.2">
      <c r="A26" s="147">
        <v>3.0863349437713623</v>
      </c>
      <c r="B26" s="111">
        <v>0</v>
      </c>
      <c r="C26" s="111">
        <f t="shared" si="1"/>
        <v>1</v>
      </c>
      <c r="D26" s="105">
        <f t="shared" si="2"/>
        <v>0</v>
      </c>
      <c r="E26" s="98">
        <f>(2*Table!$AC$16*0.147)/A26</f>
        <v>29.697063648317201</v>
      </c>
      <c r="F26" s="98">
        <f t="shared" si="3"/>
        <v>59.394127296634402</v>
      </c>
      <c r="G26" s="147">
        <f>IF((('Raw Data'!C26)/('Raw Data'!C$135)*100)&lt;0,0,('Raw Data'!C26)/('Raw Data'!C$135)*100)</f>
        <v>0</v>
      </c>
      <c r="H26" s="147">
        <f t="shared" si="4"/>
        <v>0</v>
      </c>
      <c r="I26" s="10">
        <f t="shared" si="5"/>
        <v>3.7789613113601961E-2</v>
      </c>
      <c r="J26" s="98">
        <f>'Raw Data'!F26/I26</f>
        <v>0</v>
      </c>
      <c r="K26" s="73">
        <f t="shared" si="6"/>
        <v>4.2877477090569362E-3</v>
      </c>
      <c r="L26" s="147">
        <f>A26*Table!$AC$9/$AC$16</f>
        <v>0.69299780758513396</v>
      </c>
      <c r="M26" s="147">
        <f>A26*Table!$AD$9/$AC$16</f>
        <v>0.23759924831490306</v>
      </c>
      <c r="N26" s="147">
        <f>ABS(A26*Table!$AE$9/$AC$16)</f>
        <v>0.30007685306782322</v>
      </c>
      <c r="O26" s="147">
        <f>($L26*(Table!$AC$10/Table!$AC$9)/(Table!$AC$12-Table!$AC$14))</f>
        <v>1.4864817837518964</v>
      </c>
      <c r="P26" s="147">
        <f>ROUND(($N26*(Table!$AE$10/Table!$AE$9)/(Table!$AC$12-Table!$AC$13)),2)</f>
        <v>2.46</v>
      </c>
      <c r="Q26" s="147">
        <f>'Raw Data'!C26</f>
        <v>0</v>
      </c>
      <c r="R26" s="147">
        <f>'Raw Data'!C26/'Raw Data'!I$30*100</f>
        <v>0</v>
      </c>
      <c r="S26" s="126">
        <f t="shared" si="7"/>
        <v>0</v>
      </c>
      <c r="T26" s="126">
        <f t="shared" si="8"/>
        <v>1</v>
      </c>
      <c r="U26" s="96">
        <f t="shared" si="9"/>
        <v>0</v>
      </c>
      <c r="V26" s="96">
        <f t="shared" si="10"/>
        <v>0</v>
      </c>
      <c r="W26" s="96">
        <f t="shared" si="11"/>
        <v>0</v>
      </c>
      <c r="X26" s="138">
        <f t="shared" si="12"/>
        <v>0</v>
      </c>
      <c r="AN26" s="113">
        <f>$E21</f>
        <v>45.280560930657195</v>
      </c>
      <c r="AO26" s="97">
        <f>$B22</f>
        <v>0</v>
      </c>
      <c r="AP26" s="97">
        <f t="shared" si="0"/>
        <v>0</v>
      </c>
      <c r="AR26" s="37">
        <v>51.76790385987443</v>
      </c>
      <c r="AS26" s="24"/>
      <c r="AT26" s="24"/>
      <c r="AU26" s="54"/>
      <c r="AV26" s="86"/>
    </row>
    <row r="27" spans="1:48" ht="12.4" customHeight="1" x14ac:dyDescent="0.2">
      <c r="A27" s="147">
        <v>3.3701012134552002</v>
      </c>
      <c r="B27" s="111">
        <v>0</v>
      </c>
      <c r="C27" s="111">
        <f t="shared" si="1"/>
        <v>1</v>
      </c>
      <c r="D27" s="105">
        <f t="shared" si="2"/>
        <v>0</v>
      </c>
      <c r="E27" s="98">
        <f>(2*Table!$AC$16*0.147)/A27</f>
        <v>27.196537866361037</v>
      </c>
      <c r="F27" s="98">
        <f t="shared" si="3"/>
        <v>54.393075732722075</v>
      </c>
      <c r="G27" s="147">
        <f>IF((('Raw Data'!C27)/('Raw Data'!C$135)*100)&lt;0,0,('Raw Data'!C27)/('Raw Data'!C$135)*100)</f>
        <v>0</v>
      </c>
      <c r="H27" s="147">
        <f t="shared" si="4"/>
        <v>0</v>
      </c>
      <c r="I27" s="10">
        <f t="shared" si="5"/>
        <v>3.8199888140043603E-2</v>
      </c>
      <c r="J27" s="98">
        <f>'Raw Data'!F27/I27</f>
        <v>0</v>
      </c>
      <c r="K27" s="73">
        <f t="shared" si="6"/>
        <v>4.6819752296959408E-3</v>
      </c>
      <c r="L27" s="147">
        <f>A27*Table!$AC$9/$AC$16</f>
        <v>0.75671396488503306</v>
      </c>
      <c r="M27" s="147">
        <f>A27*Table!$AD$9/$AC$16</f>
        <v>0.25944478796058279</v>
      </c>
      <c r="N27" s="147">
        <f>ABS(A27*Table!$AE$9/$AC$16)</f>
        <v>0.32766675849444216</v>
      </c>
      <c r="O27" s="147">
        <f>($L27*(Table!$AC$10/Table!$AC$9)/(Table!$AC$12-Table!$AC$14))</f>
        <v>1.623153077831474</v>
      </c>
      <c r="P27" s="147">
        <f>ROUND(($N27*(Table!$AE$10/Table!$AE$9)/(Table!$AC$12-Table!$AC$13)),2)</f>
        <v>2.69</v>
      </c>
      <c r="Q27" s="147">
        <f>'Raw Data'!C27</f>
        <v>0</v>
      </c>
      <c r="R27" s="147">
        <f>'Raw Data'!C27/'Raw Data'!I$30*100</f>
        <v>0</v>
      </c>
      <c r="S27" s="126">
        <f t="shared" si="7"/>
        <v>0</v>
      </c>
      <c r="T27" s="126">
        <f t="shared" si="8"/>
        <v>1</v>
      </c>
      <c r="U27" s="96">
        <f t="shared" si="9"/>
        <v>0</v>
      </c>
      <c r="V27" s="96">
        <f t="shared" si="10"/>
        <v>0</v>
      </c>
      <c r="W27" s="96">
        <f t="shared" si="11"/>
        <v>0</v>
      </c>
      <c r="X27" s="138">
        <f t="shared" si="12"/>
        <v>0</v>
      </c>
      <c r="AN27" s="113">
        <f>$E18</f>
        <v>60.104656176542989</v>
      </c>
      <c r="AO27" s="97">
        <f>$B18</f>
        <v>0</v>
      </c>
      <c r="AP27" s="97">
        <f t="shared" si="0"/>
        <v>0</v>
      </c>
      <c r="AR27" s="37">
        <v>72.33793188366559</v>
      </c>
      <c r="AS27" s="24"/>
      <c r="AT27" s="24"/>
      <c r="AU27" s="54"/>
      <c r="AV27" s="86"/>
    </row>
    <row r="28" spans="1:48" ht="12.4" customHeight="1" x14ac:dyDescent="0.2">
      <c r="A28" s="147">
        <v>3.6953539848327637</v>
      </c>
      <c r="B28" s="111">
        <v>0</v>
      </c>
      <c r="C28" s="111">
        <f t="shared" si="1"/>
        <v>1</v>
      </c>
      <c r="D28" s="105">
        <f t="shared" si="2"/>
        <v>0</v>
      </c>
      <c r="E28" s="98">
        <f>(2*Table!$AC$16*0.147)/A28</f>
        <v>24.802789026814047</v>
      </c>
      <c r="F28" s="98">
        <f t="shared" si="3"/>
        <v>49.605578053628093</v>
      </c>
      <c r="G28" s="147">
        <f>IF((('Raw Data'!C28)/('Raw Data'!C$135)*100)&lt;0,0,('Raw Data'!C28)/('Raw Data'!C$135)*100)</f>
        <v>0</v>
      </c>
      <c r="H28" s="147">
        <f t="shared" si="4"/>
        <v>0</v>
      </c>
      <c r="I28" s="10">
        <f t="shared" si="5"/>
        <v>4.0013102468895667E-2</v>
      </c>
      <c r="J28" s="98">
        <f>'Raw Data'!F28/I28</f>
        <v>0</v>
      </c>
      <c r="K28" s="73">
        <f t="shared" si="6"/>
        <v>5.1338386375068988E-3</v>
      </c>
      <c r="L28" s="147">
        <f>A28*Table!$AC$9/$AC$16</f>
        <v>0.82974539588072804</v>
      </c>
      <c r="M28" s="147">
        <f>A28*Table!$AD$9/$AC$16</f>
        <v>0.28448413573053533</v>
      </c>
      <c r="N28" s="147">
        <f>ABS(A28*Table!$AE$9/$AC$16)</f>
        <v>0.35929029575294325</v>
      </c>
      <c r="O28" s="147">
        <f>($L28*(Table!$AC$10/Table!$AC$9)/(Table!$AC$12-Table!$AC$14))</f>
        <v>1.7798056539698157</v>
      </c>
      <c r="P28" s="147">
        <f>ROUND(($N28*(Table!$AE$10/Table!$AE$9)/(Table!$AC$12-Table!$AC$13)),2)</f>
        <v>2.95</v>
      </c>
      <c r="Q28" s="147">
        <f>'Raw Data'!C28</f>
        <v>0</v>
      </c>
      <c r="R28" s="147">
        <f>'Raw Data'!C28/'Raw Data'!I$30*100</f>
        <v>0</v>
      </c>
      <c r="S28" s="126">
        <f t="shared" si="7"/>
        <v>0</v>
      </c>
      <c r="T28" s="126">
        <f t="shared" si="8"/>
        <v>1</v>
      </c>
      <c r="U28" s="96">
        <f t="shared" si="9"/>
        <v>0</v>
      </c>
      <c r="V28" s="96">
        <f t="shared" si="10"/>
        <v>0</v>
      </c>
      <c r="W28" s="96">
        <f t="shared" si="11"/>
        <v>0</v>
      </c>
      <c r="X28" s="138">
        <f t="shared" si="12"/>
        <v>0</v>
      </c>
      <c r="AN28" s="75"/>
      <c r="AO28" s="97"/>
      <c r="AP28" s="97"/>
      <c r="AS28" s="24"/>
      <c r="AT28" s="24"/>
      <c r="AU28" s="86"/>
      <c r="AV28" s="86"/>
    </row>
    <row r="29" spans="1:48" ht="12.4" customHeight="1" x14ac:dyDescent="0.2">
      <c r="A29" s="147">
        <v>4.0451216697692871</v>
      </c>
      <c r="B29" s="111">
        <v>0</v>
      </c>
      <c r="C29" s="111">
        <f t="shared" si="1"/>
        <v>1</v>
      </c>
      <c r="D29" s="105">
        <f t="shared" si="2"/>
        <v>0</v>
      </c>
      <c r="E29" s="98">
        <f>(2*Table!$AC$16*0.147)/A29</f>
        <v>22.658177614329009</v>
      </c>
      <c r="F29" s="98">
        <f t="shared" si="3"/>
        <v>45.316355228658018</v>
      </c>
      <c r="G29" s="147">
        <f>IF((('Raw Data'!C29)/('Raw Data'!C$135)*100)&lt;0,0,('Raw Data'!C29)/('Raw Data'!C$135)*100)</f>
        <v>0</v>
      </c>
      <c r="H29" s="147">
        <f t="shared" si="4"/>
        <v>0</v>
      </c>
      <c r="I29" s="10">
        <f t="shared" si="5"/>
        <v>3.9275542318676804E-2</v>
      </c>
      <c r="J29" s="98">
        <f>'Raw Data'!F29/I29</f>
        <v>0</v>
      </c>
      <c r="K29" s="73">
        <f t="shared" si="6"/>
        <v>5.619759840847241E-3</v>
      </c>
      <c r="L29" s="147">
        <f>A29*Table!$AC$9/$AC$16</f>
        <v>0.90828134328796284</v>
      </c>
      <c r="M29" s="147">
        <f>A29*Table!$AD$9/$AC$16</f>
        <v>0.31141074627015869</v>
      </c>
      <c r="N29" s="147">
        <f>ABS(A29*Table!$AE$9/$AC$16)</f>
        <v>0.3932973585354152</v>
      </c>
      <c r="O29" s="147">
        <f>($L29*(Table!$AC$10/Table!$AC$9)/(Table!$AC$12-Table!$AC$14))</f>
        <v>1.9482654296181103</v>
      </c>
      <c r="P29" s="147">
        <f>ROUND(($N29*(Table!$AE$10/Table!$AE$9)/(Table!$AC$12-Table!$AC$13)),2)</f>
        <v>3.23</v>
      </c>
      <c r="Q29" s="147">
        <f>'Raw Data'!C29</f>
        <v>0</v>
      </c>
      <c r="R29" s="147">
        <f>'Raw Data'!C29/'Raw Data'!I$30*100</f>
        <v>0</v>
      </c>
      <c r="S29" s="126">
        <f t="shared" si="7"/>
        <v>0</v>
      </c>
      <c r="T29" s="126">
        <f t="shared" si="8"/>
        <v>1</v>
      </c>
      <c r="U29" s="96">
        <f t="shared" si="9"/>
        <v>0</v>
      </c>
      <c r="V29" s="96">
        <f t="shared" si="10"/>
        <v>0</v>
      </c>
      <c r="W29" s="96">
        <f t="shared" si="11"/>
        <v>0</v>
      </c>
      <c r="X29" s="138">
        <f t="shared" si="12"/>
        <v>0</v>
      </c>
      <c r="AS29" s="24"/>
      <c r="AT29" s="24"/>
    </row>
    <row r="30" spans="1:48" ht="12.4" customHeight="1" x14ac:dyDescent="0.2">
      <c r="A30" s="147">
        <v>4.4270291328430176</v>
      </c>
      <c r="B30" s="111">
        <v>0</v>
      </c>
      <c r="C30" s="111">
        <f t="shared" si="1"/>
        <v>1</v>
      </c>
      <c r="D30" s="105">
        <f t="shared" si="2"/>
        <v>0</v>
      </c>
      <c r="E30" s="98">
        <f>(2*Table!$AC$16*0.147)/A30</f>
        <v>20.703519790560577</v>
      </c>
      <c r="F30" s="98">
        <f t="shared" si="3"/>
        <v>41.407039581121154</v>
      </c>
      <c r="G30" s="147">
        <f>IF((('Raw Data'!C30)/('Raw Data'!C$135)*100)&lt;0,0,('Raw Data'!C30)/('Raw Data'!C$135)*100)</f>
        <v>0</v>
      </c>
      <c r="H30" s="147">
        <f t="shared" si="4"/>
        <v>0</v>
      </c>
      <c r="I30" s="10">
        <f t="shared" si="5"/>
        <v>3.9180791020833938E-2</v>
      </c>
      <c r="J30" s="98">
        <f>'Raw Data'!F30/I30</f>
        <v>0</v>
      </c>
      <c r="K30" s="73">
        <f t="shared" si="6"/>
        <v>6.1503318233765104E-3</v>
      </c>
      <c r="L30" s="147">
        <f>A30*Table!$AC$9/$AC$16</f>
        <v>0.9940338748285259</v>
      </c>
      <c r="M30" s="147">
        <f>A30*Table!$AD$9/$AC$16</f>
        <v>0.34081161422692313</v>
      </c>
      <c r="N30" s="147">
        <f>ABS(A30*Table!$AE$9/$AC$16)</f>
        <v>0.43042929391189216</v>
      </c>
      <c r="O30" s="147">
        <f>($L30*(Table!$AC$10/Table!$AC$9)/(Table!$AC$12-Table!$AC$14))</f>
        <v>2.1322047937119821</v>
      </c>
      <c r="P30" s="147">
        <f>ROUND(($N30*(Table!$AE$10/Table!$AE$9)/(Table!$AC$12-Table!$AC$13)),2)</f>
        <v>3.53</v>
      </c>
      <c r="Q30" s="147">
        <f>'Raw Data'!C30</f>
        <v>0</v>
      </c>
      <c r="R30" s="147">
        <f>'Raw Data'!C30/'Raw Data'!I$30*100</f>
        <v>0</v>
      </c>
      <c r="S30" s="126">
        <f t="shared" si="7"/>
        <v>0</v>
      </c>
      <c r="T30" s="126">
        <f t="shared" si="8"/>
        <v>1</v>
      </c>
      <c r="U30" s="96">
        <f t="shared" si="9"/>
        <v>0</v>
      </c>
      <c r="V30" s="96">
        <f t="shared" si="10"/>
        <v>0</v>
      </c>
      <c r="W30" s="96">
        <f t="shared" si="11"/>
        <v>0</v>
      </c>
      <c r="X30" s="138">
        <f t="shared" si="12"/>
        <v>0</v>
      </c>
      <c r="AS30" s="24"/>
      <c r="AT30" s="24"/>
    </row>
    <row r="31" spans="1:48" ht="12.4" customHeight="1" x14ac:dyDescent="0.2">
      <c r="A31" s="147">
        <v>4.8337798118591309</v>
      </c>
      <c r="B31" s="111">
        <v>0</v>
      </c>
      <c r="C31" s="111">
        <f t="shared" si="1"/>
        <v>1</v>
      </c>
      <c r="D31" s="105">
        <f t="shared" si="2"/>
        <v>0</v>
      </c>
      <c r="E31" s="98">
        <f>(2*Table!$AC$16*0.147)/A31</f>
        <v>18.961369535355804</v>
      </c>
      <c r="F31" s="98">
        <f t="shared" si="3"/>
        <v>37.922739070711607</v>
      </c>
      <c r="G31" s="147">
        <f>IF((('Raw Data'!C31)/('Raw Data'!C$135)*100)&lt;0,0,('Raw Data'!C31)/('Raw Data'!C$135)*100)</f>
        <v>0</v>
      </c>
      <c r="H31" s="147">
        <f t="shared" si="4"/>
        <v>0</v>
      </c>
      <c r="I31" s="10">
        <f t="shared" si="5"/>
        <v>3.8174483618271804E-2</v>
      </c>
      <c r="J31" s="98">
        <f>'Raw Data'!F31/I31</f>
        <v>0</v>
      </c>
      <c r="K31" s="73">
        <f t="shared" si="6"/>
        <v>6.7154177015727214E-3</v>
      </c>
      <c r="L31" s="147">
        <f>A31*Table!$AC$9/$AC$16</f>
        <v>1.0853646389637657</v>
      </c>
      <c r="M31" s="147">
        <f>A31*Table!$AD$9/$AC$16</f>
        <v>0.3721250190732911</v>
      </c>
      <c r="N31" s="147">
        <f>ABS(A31*Table!$AE$9/$AC$16)</f>
        <v>0.46997667485597339</v>
      </c>
      <c r="O31" s="147">
        <f>($L31*(Table!$AC$10/Table!$AC$9)/(Table!$AC$12-Table!$AC$14))</f>
        <v>2.3281094786867564</v>
      </c>
      <c r="P31" s="147">
        <f>ROUND(($N31*(Table!$AE$10/Table!$AE$9)/(Table!$AC$12-Table!$AC$13)),2)</f>
        <v>3.86</v>
      </c>
      <c r="Q31" s="147">
        <f>'Raw Data'!C31</f>
        <v>0</v>
      </c>
      <c r="R31" s="147">
        <f>'Raw Data'!C31/'Raw Data'!I$30*100</f>
        <v>0</v>
      </c>
      <c r="S31" s="126">
        <f t="shared" si="7"/>
        <v>0</v>
      </c>
      <c r="T31" s="126">
        <f t="shared" si="8"/>
        <v>1</v>
      </c>
      <c r="U31" s="96">
        <f t="shared" si="9"/>
        <v>0</v>
      </c>
      <c r="V31" s="96">
        <f t="shared" si="10"/>
        <v>0</v>
      </c>
      <c r="W31" s="96">
        <f t="shared" si="11"/>
        <v>0</v>
      </c>
      <c r="X31" s="138">
        <f t="shared" si="12"/>
        <v>0</v>
      </c>
      <c r="AS31" s="24"/>
      <c r="AT31" s="24"/>
    </row>
    <row r="32" spans="1:48" ht="12.4" customHeight="1" x14ac:dyDescent="0.2">
      <c r="A32" s="147">
        <v>5.2766876220703125</v>
      </c>
      <c r="B32" s="111">
        <v>0</v>
      </c>
      <c r="C32" s="111">
        <f t="shared" si="1"/>
        <v>1</v>
      </c>
      <c r="D32" s="105">
        <f t="shared" si="2"/>
        <v>0</v>
      </c>
      <c r="E32" s="98">
        <f>(2*Table!$AC$16*0.147)/A32</f>
        <v>17.369814518078805</v>
      </c>
      <c r="F32" s="98">
        <f t="shared" si="3"/>
        <v>34.739629036157609</v>
      </c>
      <c r="G32" s="147">
        <f>IF((('Raw Data'!C32)/('Raw Data'!C$135)*100)&lt;0,0,('Raw Data'!C32)/('Raw Data'!C$135)*100)</f>
        <v>0</v>
      </c>
      <c r="H32" s="147">
        <f t="shared" si="4"/>
        <v>0</v>
      </c>
      <c r="I32" s="10">
        <f t="shared" si="5"/>
        <v>3.807452130987321E-2</v>
      </c>
      <c r="J32" s="98">
        <f>'Raw Data'!F32/I32</f>
        <v>0</v>
      </c>
      <c r="K32" s="73">
        <f t="shared" si="6"/>
        <v>7.3307355407427714E-3</v>
      </c>
      <c r="L32" s="147">
        <f>A32*Table!$AC$9/$AC$16</f>
        <v>1.1848140334820489</v>
      </c>
      <c r="M32" s="147">
        <f>A32*Table!$AD$9/$AC$16</f>
        <v>0.4062219543367025</v>
      </c>
      <c r="N32" s="147">
        <f>ABS(A32*Table!$AE$9/$AC$16)</f>
        <v>0.51303952587788049</v>
      </c>
      <c r="O32" s="147">
        <f>($L32*(Table!$AC$10/Table!$AC$9)/(Table!$AC$12-Table!$AC$14))</f>
        <v>2.5414286432476385</v>
      </c>
      <c r="P32" s="147">
        <f>ROUND(($N32*(Table!$AE$10/Table!$AE$9)/(Table!$AC$12-Table!$AC$13)),2)</f>
        <v>4.21</v>
      </c>
      <c r="Q32" s="147">
        <f>'Raw Data'!C32</f>
        <v>0</v>
      </c>
      <c r="R32" s="147">
        <f>'Raw Data'!C32/'Raw Data'!I$30*100</f>
        <v>0</v>
      </c>
      <c r="S32" s="126">
        <f t="shared" si="7"/>
        <v>0</v>
      </c>
      <c r="T32" s="126">
        <f t="shared" si="8"/>
        <v>1</v>
      </c>
      <c r="U32" s="96">
        <f t="shared" si="9"/>
        <v>0</v>
      </c>
      <c r="V32" s="96">
        <f t="shared" si="10"/>
        <v>0</v>
      </c>
      <c r="W32" s="96">
        <f t="shared" si="11"/>
        <v>0</v>
      </c>
      <c r="X32" s="138">
        <f t="shared" si="12"/>
        <v>0</v>
      </c>
      <c r="AS32" s="24"/>
      <c r="AT32" s="24"/>
    </row>
    <row r="33" spans="1:46" ht="12.4" customHeight="1" x14ac:dyDescent="0.2">
      <c r="A33" s="147">
        <v>5.7668213844299316</v>
      </c>
      <c r="B33" s="111">
        <v>0</v>
      </c>
      <c r="C33" s="111">
        <f t="shared" si="1"/>
        <v>1</v>
      </c>
      <c r="D33" s="105">
        <f t="shared" si="2"/>
        <v>0</v>
      </c>
      <c r="E33" s="98">
        <f>(2*Table!$AC$16*0.147)/A33</f>
        <v>15.893519003842709</v>
      </c>
      <c r="F33" s="98">
        <f t="shared" si="3"/>
        <v>31.787038007685418</v>
      </c>
      <c r="G33" s="147">
        <f>IF((('Raw Data'!C33)/('Raw Data'!C$135)*100)&lt;0,0,('Raw Data'!C33)/('Raw Data'!C$135)*100)</f>
        <v>0</v>
      </c>
      <c r="H33" s="147">
        <f t="shared" si="4"/>
        <v>0</v>
      </c>
      <c r="I33" s="10">
        <f t="shared" si="5"/>
        <v>3.8575115362890156E-2</v>
      </c>
      <c r="J33" s="98">
        <f>'Raw Data'!F33/I33</f>
        <v>0</v>
      </c>
      <c r="K33" s="73">
        <f t="shared" si="6"/>
        <v>8.0116629044205759E-3</v>
      </c>
      <c r="L33" s="147">
        <f>A33*Table!$AC$9/$AC$16</f>
        <v>1.294867423320424</v>
      </c>
      <c r="M33" s="147">
        <f>A33*Table!$AD$9/$AC$16</f>
        <v>0.44395454513843108</v>
      </c>
      <c r="N33" s="147">
        <f>ABS(A33*Table!$AE$9/$AC$16)</f>
        <v>0.560694041564193</v>
      </c>
      <c r="O33" s="147">
        <f>($L33*(Table!$AC$10/Table!$AC$9)/(Table!$AC$12-Table!$AC$14))</f>
        <v>2.7774934005157106</v>
      </c>
      <c r="P33" s="147">
        <f>ROUND(($N33*(Table!$AE$10/Table!$AE$9)/(Table!$AC$12-Table!$AC$13)),2)</f>
        <v>4.5999999999999996</v>
      </c>
      <c r="Q33" s="147">
        <f>'Raw Data'!C33</f>
        <v>0</v>
      </c>
      <c r="R33" s="147">
        <f>'Raw Data'!C33/'Raw Data'!I$30*100</f>
        <v>0</v>
      </c>
      <c r="S33" s="126">
        <f t="shared" si="7"/>
        <v>0</v>
      </c>
      <c r="T33" s="126">
        <f t="shared" si="8"/>
        <v>1</v>
      </c>
      <c r="U33" s="96">
        <f t="shared" si="9"/>
        <v>0</v>
      </c>
      <c r="V33" s="96">
        <f t="shared" si="10"/>
        <v>0</v>
      </c>
      <c r="W33" s="96">
        <f t="shared" si="11"/>
        <v>0</v>
      </c>
      <c r="X33" s="138">
        <f t="shared" si="12"/>
        <v>0</v>
      </c>
      <c r="AS33" s="24"/>
      <c r="AT33" s="24"/>
    </row>
    <row r="34" spans="1:46" ht="12.4" customHeight="1" x14ac:dyDescent="0.2">
      <c r="A34" s="147">
        <v>6.3062310218811035</v>
      </c>
      <c r="B34" s="111">
        <v>0</v>
      </c>
      <c r="C34" s="111">
        <f t="shared" si="1"/>
        <v>1</v>
      </c>
      <c r="D34" s="105">
        <f t="shared" si="2"/>
        <v>0</v>
      </c>
      <c r="E34" s="98">
        <f>(2*Table!$AC$16*0.147)/A34</f>
        <v>14.534051313245987</v>
      </c>
      <c r="F34" s="98">
        <f t="shared" si="3"/>
        <v>29.068102626491974</v>
      </c>
      <c r="G34" s="147">
        <f>IF((('Raw Data'!C34)/('Raw Data'!C$135)*100)&lt;0,0,('Raw Data'!C34)/('Raw Data'!C$135)*100)</f>
        <v>0</v>
      </c>
      <c r="H34" s="147">
        <f t="shared" si="4"/>
        <v>0</v>
      </c>
      <c r="I34" s="10">
        <f t="shared" si="5"/>
        <v>3.8833376376568696E-2</v>
      </c>
      <c r="J34" s="98">
        <f>'Raw Data'!F34/I34</f>
        <v>0</v>
      </c>
      <c r="K34" s="73">
        <f t="shared" si="6"/>
        <v>8.7610476858397592E-3</v>
      </c>
      <c r="L34" s="147">
        <f>A34*Table!$AC$9/$AC$16</f>
        <v>1.4159850929688049</v>
      </c>
      <c r="M34" s="147">
        <f>A34*Table!$AD$9/$AC$16</f>
        <v>0.48548060330359022</v>
      </c>
      <c r="N34" s="147">
        <f>ABS(A34*Table!$AE$9/$AC$16)</f>
        <v>0.61313953094552764</v>
      </c>
      <c r="O34" s="147">
        <f>($L34*(Table!$AC$10/Table!$AC$9)/(Table!$AC$12-Table!$AC$14))</f>
        <v>3.0372910617091491</v>
      </c>
      <c r="P34" s="147">
        <f>ROUND(($N34*(Table!$AE$10/Table!$AE$9)/(Table!$AC$12-Table!$AC$13)),2)</f>
        <v>5.03</v>
      </c>
      <c r="Q34" s="147">
        <f>'Raw Data'!C34</f>
        <v>0</v>
      </c>
      <c r="R34" s="147">
        <f>'Raw Data'!C34/'Raw Data'!I$30*100</f>
        <v>0</v>
      </c>
      <c r="S34" s="126">
        <f t="shared" si="7"/>
        <v>0</v>
      </c>
      <c r="T34" s="126">
        <f t="shared" si="8"/>
        <v>1</v>
      </c>
      <c r="U34" s="96">
        <f t="shared" si="9"/>
        <v>0</v>
      </c>
      <c r="V34" s="96">
        <f t="shared" si="10"/>
        <v>0</v>
      </c>
      <c r="W34" s="96">
        <f t="shared" si="11"/>
        <v>0</v>
      </c>
      <c r="X34" s="138">
        <f t="shared" si="12"/>
        <v>0</v>
      </c>
      <c r="AS34" s="24"/>
      <c r="AT34" s="24"/>
    </row>
    <row r="35" spans="1:46" ht="12.4" customHeight="1" x14ac:dyDescent="0.2">
      <c r="A35" s="147">
        <v>6.8991799354553223</v>
      </c>
      <c r="B35" s="111">
        <v>0</v>
      </c>
      <c r="C35" s="111">
        <f t="shared" si="1"/>
        <v>1</v>
      </c>
      <c r="D35" s="105">
        <f t="shared" si="2"/>
        <v>0</v>
      </c>
      <c r="E35" s="98">
        <f>(2*Table!$AC$16*0.147)/A35</f>
        <v>13.284924603021636</v>
      </c>
      <c r="F35" s="98">
        <f t="shared" si="3"/>
        <v>26.569849206043273</v>
      </c>
      <c r="G35" s="147">
        <f>IF((('Raw Data'!C35)/('Raw Data'!C$135)*100)&lt;0,0,('Raw Data'!C35)/('Raw Data'!C$135)*100)</f>
        <v>0</v>
      </c>
      <c r="H35" s="147">
        <f t="shared" si="4"/>
        <v>0</v>
      </c>
      <c r="I35" s="10">
        <f t="shared" si="5"/>
        <v>3.9027595192228093E-2</v>
      </c>
      <c r="J35" s="98">
        <f>'Raw Data'!F35/I35</f>
        <v>0</v>
      </c>
      <c r="K35" s="73">
        <f t="shared" si="6"/>
        <v>9.5848128934678534E-3</v>
      </c>
      <c r="L35" s="147">
        <f>A35*Table!$AC$9/$AC$16</f>
        <v>1.5491243356638327</v>
      </c>
      <c r="M35" s="147">
        <f>A35*Table!$AD$9/$AC$16</f>
        <v>0.53112834365617123</v>
      </c>
      <c r="N35" s="147">
        <f>ABS(A35*Table!$AE$9/$AC$16)</f>
        <v>0.67079051415278557</v>
      </c>
      <c r="O35" s="147">
        <f>($L35*(Table!$AC$10/Table!$AC$9)/(Table!$AC$12-Table!$AC$14))</f>
        <v>3.3228750228739443</v>
      </c>
      <c r="P35" s="147">
        <f>ROUND(($N35*(Table!$AE$10/Table!$AE$9)/(Table!$AC$12-Table!$AC$13)),2)</f>
        <v>5.51</v>
      </c>
      <c r="Q35" s="147">
        <f>'Raw Data'!C35</f>
        <v>0</v>
      </c>
      <c r="R35" s="147">
        <f>'Raw Data'!C35/'Raw Data'!I$30*100</f>
        <v>0</v>
      </c>
      <c r="S35" s="126">
        <f t="shared" si="7"/>
        <v>0</v>
      </c>
      <c r="T35" s="126">
        <f t="shared" si="8"/>
        <v>1</v>
      </c>
      <c r="U35" s="96">
        <f t="shared" si="9"/>
        <v>0</v>
      </c>
      <c r="V35" s="96">
        <f t="shared" si="10"/>
        <v>0</v>
      </c>
      <c r="W35" s="96">
        <f t="shared" si="11"/>
        <v>0</v>
      </c>
      <c r="X35" s="138">
        <f t="shared" si="12"/>
        <v>0</v>
      </c>
      <c r="AS35" s="24"/>
      <c r="AT35" s="24"/>
    </row>
    <row r="36" spans="1:46" ht="12.4" customHeight="1" x14ac:dyDescent="0.2">
      <c r="A36" s="147">
        <v>7.5447664260864258</v>
      </c>
      <c r="B36" s="111">
        <v>0</v>
      </c>
      <c r="C36" s="111">
        <f t="shared" si="1"/>
        <v>1</v>
      </c>
      <c r="D36" s="105">
        <f t="shared" si="2"/>
        <v>0</v>
      </c>
      <c r="E36" s="98">
        <f>(2*Table!$AC$16*0.147)/A36</f>
        <v>12.148167363843282</v>
      </c>
      <c r="F36" s="98">
        <f t="shared" si="3"/>
        <v>24.296334727686563</v>
      </c>
      <c r="G36" s="147">
        <f>IF((('Raw Data'!C36)/('Raw Data'!C$135)*100)&lt;0,0,('Raw Data'!C36)/('Raw Data'!C$135)*100)</f>
        <v>0</v>
      </c>
      <c r="H36" s="147">
        <f t="shared" si="4"/>
        <v>0</v>
      </c>
      <c r="I36" s="10">
        <f t="shared" si="5"/>
        <v>3.8848327457251086E-2</v>
      </c>
      <c r="J36" s="98">
        <f>'Raw Data'!F36/I36</f>
        <v>0</v>
      </c>
      <c r="K36" s="73">
        <f t="shared" si="6"/>
        <v>1.0481705825256751E-2</v>
      </c>
      <c r="L36" s="147">
        <f>A36*Table!$AC$9/$AC$16</f>
        <v>1.6940826861879157</v>
      </c>
      <c r="M36" s="147">
        <f>A36*Table!$AD$9/$AC$16</f>
        <v>0.58082834955014251</v>
      </c>
      <c r="N36" s="147">
        <f>ABS(A36*Table!$AE$9/$AC$16)</f>
        <v>0.73355932117505818</v>
      </c>
      <c r="O36" s="147">
        <f>($L36*(Table!$AC$10/Table!$AC$9)/(Table!$AC$12-Table!$AC$14))</f>
        <v>3.6338109956840752</v>
      </c>
      <c r="P36" s="147">
        <f>ROUND(($N36*(Table!$AE$10/Table!$AE$9)/(Table!$AC$12-Table!$AC$13)),2)</f>
        <v>6.02</v>
      </c>
      <c r="Q36" s="147">
        <f>'Raw Data'!C36</f>
        <v>0</v>
      </c>
      <c r="R36" s="147">
        <f>'Raw Data'!C36/'Raw Data'!I$30*100</f>
        <v>0</v>
      </c>
      <c r="S36" s="126">
        <f t="shared" si="7"/>
        <v>0</v>
      </c>
      <c r="T36" s="126">
        <f t="shared" si="8"/>
        <v>1</v>
      </c>
      <c r="U36" s="96">
        <f t="shared" si="9"/>
        <v>0</v>
      </c>
      <c r="V36" s="96">
        <f t="shared" si="10"/>
        <v>0</v>
      </c>
      <c r="W36" s="96">
        <f t="shared" si="11"/>
        <v>0</v>
      </c>
      <c r="X36" s="138">
        <f t="shared" si="12"/>
        <v>0</v>
      </c>
      <c r="AS36" s="24"/>
      <c r="AT36" s="24"/>
    </row>
    <row r="37" spans="1:46" ht="12.4" customHeight="1" x14ac:dyDescent="0.2">
      <c r="A37" s="147">
        <v>8.2520084381103516</v>
      </c>
      <c r="B37" s="111">
        <v>0</v>
      </c>
      <c r="C37" s="111">
        <f t="shared" si="1"/>
        <v>1</v>
      </c>
      <c r="D37" s="105">
        <f t="shared" si="2"/>
        <v>0</v>
      </c>
      <c r="E37" s="98">
        <f>(2*Table!$AC$16*0.147)/A37</f>
        <v>11.107003337746461</v>
      </c>
      <c r="F37" s="98">
        <f t="shared" si="3"/>
        <v>22.214006675492922</v>
      </c>
      <c r="G37" s="147">
        <f>IF((('Raw Data'!C37)/('Raw Data'!C$135)*100)&lt;0,0,('Raw Data'!C37)/('Raw Data'!C$135)*100)</f>
        <v>0</v>
      </c>
      <c r="H37" s="147">
        <f t="shared" si="4"/>
        <v>0</v>
      </c>
      <c r="I37" s="10">
        <f t="shared" si="5"/>
        <v>3.8913864133693687E-2</v>
      </c>
      <c r="J37" s="98">
        <f>'Raw Data'!F37/I37</f>
        <v>0</v>
      </c>
      <c r="K37" s="73">
        <f t="shared" si="6"/>
        <v>1.1464254826597112E-2</v>
      </c>
      <c r="L37" s="147">
        <f>A37*Table!$AC$9/$AC$16</f>
        <v>1.8528850108525805</v>
      </c>
      <c r="M37" s="147">
        <f>A37*Table!$AD$9/$AC$16</f>
        <v>0.63527486086374185</v>
      </c>
      <c r="N37" s="147">
        <f>ABS(A37*Table!$AE$9/$AC$16)</f>
        <v>0.80232274484487009</v>
      </c>
      <c r="O37" s="147">
        <f>($L37*(Table!$AC$10/Table!$AC$9)/(Table!$AC$12-Table!$AC$14))</f>
        <v>3.9744423227211083</v>
      </c>
      <c r="P37" s="147">
        <f>ROUND(($N37*(Table!$AE$10/Table!$AE$9)/(Table!$AC$12-Table!$AC$13)),2)</f>
        <v>6.59</v>
      </c>
      <c r="Q37" s="147">
        <f>'Raw Data'!C37</f>
        <v>0</v>
      </c>
      <c r="R37" s="147">
        <f>'Raw Data'!C37/'Raw Data'!I$30*100</f>
        <v>0</v>
      </c>
      <c r="S37" s="126">
        <f t="shared" si="7"/>
        <v>0</v>
      </c>
      <c r="T37" s="126">
        <f t="shared" si="8"/>
        <v>1</v>
      </c>
      <c r="U37" s="96">
        <f t="shared" si="9"/>
        <v>0</v>
      </c>
      <c r="V37" s="96">
        <f t="shared" si="10"/>
        <v>0</v>
      </c>
      <c r="W37" s="96">
        <f t="shared" si="11"/>
        <v>0</v>
      </c>
      <c r="X37" s="138">
        <f t="shared" si="12"/>
        <v>0</v>
      </c>
      <c r="AS37" s="24"/>
      <c r="AT37" s="24"/>
    </row>
    <row r="38" spans="1:46" ht="12.4" customHeight="1" x14ac:dyDescent="0.2">
      <c r="A38" s="147">
        <v>9.0297622680664062</v>
      </c>
      <c r="B38" s="111">
        <v>0</v>
      </c>
      <c r="C38" s="111">
        <f t="shared" si="1"/>
        <v>1</v>
      </c>
      <c r="D38" s="105">
        <f t="shared" si="2"/>
        <v>0</v>
      </c>
      <c r="E38" s="98">
        <f>(2*Table!$AC$16*0.147)/A38</f>
        <v>10.150332040228813</v>
      </c>
      <c r="F38" s="98">
        <f t="shared" si="3"/>
        <v>20.300664080457626</v>
      </c>
      <c r="G38" s="147">
        <f>IF((('Raw Data'!C38)/('Raw Data'!C$135)*100)&lt;0,0,('Raw Data'!C38)/('Raw Data'!C$135)*100)</f>
        <v>0</v>
      </c>
      <c r="H38" s="147">
        <f t="shared" si="4"/>
        <v>0</v>
      </c>
      <c r="I38" s="10">
        <f t="shared" si="5"/>
        <v>3.9116653144152469E-2</v>
      </c>
      <c r="J38" s="98">
        <f>'Raw Data'!F38/I38</f>
        <v>0</v>
      </c>
      <c r="K38" s="73">
        <f t="shared" si="6"/>
        <v>1.2544763670698567E-2</v>
      </c>
      <c r="L38" s="147">
        <f>A38*Table!$AC$9/$AC$16</f>
        <v>2.0275198799837564</v>
      </c>
      <c r="M38" s="147">
        <f>A38*Table!$AD$9/$AC$16</f>
        <v>0.69514967313728793</v>
      </c>
      <c r="N38" s="147">
        <f>ABS(A38*Table!$AE$9/$AC$16)</f>
        <v>0.87794186137195473</v>
      </c>
      <c r="O38" s="147">
        <f>($L38*(Table!$AC$10/Table!$AC$9)/(Table!$AC$12-Table!$AC$14))</f>
        <v>4.3490344915996495</v>
      </c>
      <c r="P38" s="147">
        <f>ROUND(($N38*(Table!$AE$10/Table!$AE$9)/(Table!$AC$12-Table!$AC$13)),2)</f>
        <v>7.21</v>
      </c>
      <c r="Q38" s="147">
        <f>'Raw Data'!C38</f>
        <v>0</v>
      </c>
      <c r="R38" s="147">
        <f>'Raw Data'!C38/'Raw Data'!I$30*100</f>
        <v>0</v>
      </c>
      <c r="S38" s="126">
        <f t="shared" si="7"/>
        <v>0</v>
      </c>
      <c r="T38" s="126">
        <f t="shared" si="8"/>
        <v>1</v>
      </c>
      <c r="U38" s="96">
        <f t="shared" si="9"/>
        <v>0</v>
      </c>
      <c r="V38" s="96">
        <f t="shared" si="10"/>
        <v>0</v>
      </c>
      <c r="W38" s="96">
        <f t="shared" si="11"/>
        <v>0</v>
      </c>
      <c r="X38" s="138">
        <f t="shared" si="12"/>
        <v>0</v>
      </c>
      <c r="AS38" s="24"/>
      <c r="AT38" s="24"/>
    </row>
    <row r="39" spans="1:46" ht="12.4" customHeight="1" x14ac:dyDescent="0.2">
      <c r="A39" s="147">
        <v>9.8781089782714844</v>
      </c>
      <c r="B39" s="111">
        <v>0</v>
      </c>
      <c r="C39" s="111">
        <f t="shared" si="1"/>
        <v>1</v>
      </c>
      <c r="D39" s="105">
        <f t="shared" si="2"/>
        <v>0</v>
      </c>
      <c r="E39" s="98">
        <f>(2*Table!$AC$16*0.147)/A39</f>
        <v>9.2786064080497574</v>
      </c>
      <c r="F39" s="98">
        <f t="shared" si="3"/>
        <v>18.557212816099515</v>
      </c>
      <c r="G39" s="147">
        <f>IF((('Raw Data'!C39)/('Raw Data'!C$135)*100)&lt;0,0,('Raw Data'!C39)/('Raw Data'!C$135)*100)</f>
        <v>0</v>
      </c>
      <c r="H39" s="147">
        <f t="shared" si="4"/>
        <v>0</v>
      </c>
      <c r="I39" s="10">
        <f t="shared" si="5"/>
        <v>3.8997496585080227E-2</v>
      </c>
      <c r="J39" s="98">
        <f>'Raw Data'!F39/I39</f>
        <v>0</v>
      </c>
      <c r="K39" s="73">
        <f t="shared" si="6"/>
        <v>1.3723344974879039E-2</v>
      </c>
      <c r="L39" s="147">
        <f>A39*Table!$AC$9/$AC$16</f>
        <v>2.218005495108144</v>
      </c>
      <c r="M39" s="147">
        <f>A39*Table!$AD$9/$AC$16</f>
        <v>0.76045902689422074</v>
      </c>
      <c r="N39" s="147">
        <f>ABS(A39*Table!$AE$9/$AC$16)</f>
        <v>0.96042455224856715</v>
      </c>
      <c r="O39" s="147">
        <f>($L39*(Table!$AC$10/Table!$AC$9)/(Table!$AC$12-Table!$AC$14))</f>
        <v>4.7576265446335135</v>
      </c>
      <c r="P39" s="147">
        <f>ROUND(($N39*(Table!$AE$10/Table!$AE$9)/(Table!$AC$12-Table!$AC$13)),2)</f>
        <v>7.89</v>
      </c>
      <c r="Q39" s="147">
        <f>'Raw Data'!C39</f>
        <v>0</v>
      </c>
      <c r="R39" s="147">
        <f>'Raw Data'!C39/'Raw Data'!I$30*100</f>
        <v>0</v>
      </c>
      <c r="S39" s="126">
        <f t="shared" si="7"/>
        <v>0</v>
      </c>
      <c r="T39" s="126">
        <f t="shared" si="8"/>
        <v>1</v>
      </c>
      <c r="U39" s="96">
        <f t="shared" si="9"/>
        <v>0</v>
      </c>
      <c r="V39" s="96">
        <f t="shared" si="10"/>
        <v>0</v>
      </c>
      <c r="W39" s="96">
        <f t="shared" si="11"/>
        <v>0</v>
      </c>
      <c r="X39" s="138">
        <f t="shared" si="12"/>
        <v>0</v>
      </c>
      <c r="AS39" s="24"/>
      <c r="AT39" s="24"/>
    </row>
    <row r="40" spans="1:46" ht="12.4" customHeight="1" x14ac:dyDescent="0.2">
      <c r="A40" s="147">
        <v>10.786225318908691</v>
      </c>
      <c r="B40" s="111">
        <v>0</v>
      </c>
      <c r="C40" s="111">
        <f t="shared" si="1"/>
        <v>1</v>
      </c>
      <c r="D40" s="105">
        <f t="shared" si="2"/>
        <v>0</v>
      </c>
      <c r="E40" s="98">
        <f>(2*Table!$AC$16*0.147)/A40</f>
        <v>8.4974198623988091</v>
      </c>
      <c r="F40" s="98">
        <f t="shared" si="3"/>
        <v>16.994839724797618</v>
      </c>
      <c r="G40" s="147">
        <f>IF((('Raw Data'!C40)/('Raw Data'!C$135)*100)&lt;0,0,('Raw Data'!C40)/('Raw Data'!C$135)*100)</f>
        <v>0</v>
      </c>
      <c r="H40" s="147">
        <f t="shared" si="4"/>
        <v>0</v>
      </c>
      <c r="I40" s="10">
        <f t="shared" si="5"/>
        <v>3.8195675124288897E-2</v>
      </c>
      <c r="J40" s="98">
        <f>'Raw Data'!F40/I40</f>
        <v>0</v>
      </c>
      <c r="K40" s="73">
        <f t="shared" si="6"/>
        <v>1.4984962339832415E-2</v>
      </c>
      <c r="L40" s="147">
        <f>A40*Table!$AC$9/$AC$16</f>
        <v>2.4219116312078168</v>
      </c>
      <c r="M40" s="147">
        <f>A40*Table!$AD$9/$AC$16</f>
        <v>0.83036970212839434</v>
      </c>
      <c r="N40" s="147">
        <f>ABS(A40*Table!$AE$9/$AC$16)</f>
        <v>1.048718499173489</v>
      </c>
      <c r="O40" s="147">
        <f>($L40*(Table!$AC$10/Table!$AC$9)/(Table!$AC$12-Table!$AC$14))</f>
        <v>5.1950056439464118</v>
      </c>
      <c r="P40" s="147">
        <f>ROUND(($N40*(Table!$AE$10/Table!$AE$9)/(Table!$AC$12-Table!$AC$13)),2)</f>
        <v>8.61</v>
      </c>
      <c r="Q40" s="147">
        <f>'Raw Data'!C40</f>
        <v>0</v>
      </c>
      <c r="R40" s="147">
        <f>'Raw Data'!C40/'Raw Data'!I$30*100</f>
        <v>0</v>
      </c>
      <c r="S40" s="126">
        <f t="shared" si="7"/>
        <v>0</v>
      </c>
      <c r="T40" s="126">
        <f t="shared" si="8"/>
        <v>1</v>
      </c>
      <c r="U40" s="96">
        <f t="shared" si="9"/>
        <v>0</v>
      </c>
      <c r="V40" s="96">
        <f t="shared" si="10"/>
        <v>0</v>
      </c>
      <c r="W40" s="96">
        <f t="shared" si="11"/>
        <v>0</v>
      </c>
      <c r="X40" s="138">
        <f t="shared" si="12"/>
        <v>0</v>
      </c>
      <c r="AS40" s="24"/>
      <c r="AT40" s="24"/>
    </row>
    <row r="41" spans="1:46" ht="12.4" customHeight="1" x14ac:dyDescent="0.2">
      <c r="A41" s="147">
        <v>11.885378837585449</v>
      </c>
      <c r="B41" s="111">
        <v>0</v>
      </c>
      <c r="C41" s="111">
        <f t="shared" si="1"/>
        <v>1</v>
      </c>
      <c r="D41" s="105">
        <f t="shared" si="2"/>
        <v>0</v>
      </c>
      <c r="E41" s="98">
        <f>(2*Table!$AC$16*0.147)/A41</f>
        <v>7.7115829892910375</v>
      </c>
      <c r="F41" s="98">
        <f t="shared" si="3"/>
        <v>15.423165978582075</v>
      </c>
      <c r="G41" s="147">
        <f>IF((('Raw Data'!C41)/('Raw Data'!C$135)*100)&lt;0,0,('Raw Data'!C41)/('Raw Data'!C$135)*100)</f>
        <v>0</v>
      </c>
      <c r="H41" s="147">
        <f t="shared" si="4"/>
        <v>0</v>
      </c>
      <c r="I41" s="10">
        <f t="shared" si="5"/>
        <v>4.2143540853808337E-2</v>
      </c>
      <c r="J41" s="98">
        <f>'Raw Data'!F41/I41</f>
        <v>0</v>
      </c>
      <c r="K41" s="73">
        <f t="shared" si="6"/>
        <v>1.6511981625642397E-2</v>
      </c>
      <c r="L41" s="147">
        <f>A41*Table!$AC$9/$AC$16</f>
        <v>2.6687127699434918</v>
      </c>
      <c r="M41" s="147">
        <f>A41*Table!$AD$9/$AC$16</f>
        <v>0.91498723540919724</v>
      </c>
      <c r="N41" s="147">
        <f>ABS(A41*Table!$AE$9/$AC$16)</f>
        <v>1.1555865270875001</v>
      </c>
      <c r="O41" s="147">
        <f>($L41*(Table!$AC$10/Table!$AC$9)/(Table!$AC$12-Table!$AC$14))</f>
        <v>5.7243946159234067</v>
      </c>
      <c r="P41" s="147">
        <f>ROUND(($N41*(Table!$AE$10/Table!$AE$9)/(Table!$AC$12-Table!$AC$13)),2)</f>
        <v>9.49</v>
      </c>
      <c r="Q41" s="147">
        <f>'Raw Data'!C41</f>
        <v>0</v>
      </c>
      <c r="R41" s="147">
        <f>'Raw Data'!C41/'Raw Data'!I$30*100</f>
        <v>0</v>
      </c>
      <c r="S41" s="126">
        <f t="shared" si="7"/>
        <v>0</v>
      </c>
      <c r="T41" s="126">
        <f t="shared" si="8"/>
        <v>1</v>
      </c>
      <c r="U41" s="96">
        <f t="shared" si="9"/>
        <v>0</v>
      </c>
      <c r="V41" s="96">
        <f t="shared" si="10"/>
        <v>0</v>
      </c>
      <c r="W41" s="96">
        <f t="shared" si="11"/>
        <v>0</v>
      </c>
      <c r="X41" s="138">
        <f t="shared" si="12"/>
        <v>0</v>
      </c>
      <c r="AS41" s="24"/>
      <c r="AT41" s="24"/>
    </row>
    <row r="42" spans="1:46" ht="12.4" customHeight="1" x14ac:dyDescent="0.2">
      <c r="A42" s="147">
        <v>12.882453918457031</v>
      </c>
      <c r="B42" s="111">
        <v>0</v>
      </c>
      <c r="C42" s="111">
        <f t="shared" si="1"/>
        <v>1</v>
      </c>
      <c r="D42" s="105">
        <f t="shared" si="2"/>
        <v>0</v>
      </c>
      <c r="E42" s="98">
        <f>(2*Table!$AC$16*0.147)/A42</f>
        <v>7.1147225400812015</v>
      </c>
      <c r="F42" s="98">
        <f t="shared" si="3"/>
        <v>14.229445080162403</v>
      </c>
      <c r="G42" s="147">
        <f>IF((('Raw Data'!C42)/('Raw Data'!C$135)*100)&lt;0,0,('Raw Data'!C42)/('Raw Data'!C$135)*100)</f>
        <v>0</v>
      </c>
      <c r="H42" s="147">
        <f t="shared" si="4"/>
        <v>0</v>
      </c>
      <c r="I42" s="10">
        <f t="shared" si="5"/>
        <v>3.4985568533138278E-2</v>
      </c>
      <c r="J42" s="98">
        <f>'Raw Data'!F42/I42</f>
        <v>0</v>
      </c>
      <c r="K42" s="73">
        <f t="shared" si="6"/>
        <v>1.7897186560185494E-2</v>
      </c>
      <c r="L42" s="147">
        <f>A42*Table!$AC$9/$AC$16</f>
        <v>2.8925934755798806</v>
      </c>
      <c r="M42" s="147">
        <f>A42*Table!$AD$9/$AC$16</f>
        <v>0.99174633448453053</v>
      </c>
      <c r="N42" s="147">
        <f>ABS(A42*Table!$AE$9/$AC$16)</f>
        <v>1.2525297163366496</v>
      </c>
      <c r="O42" s="147">
        <f>($L42*(Table!$AC$10/Table!$AC$9)/(Table!$AC$12-Table!$AC$14))</f>
        <v>6.2046192097380546</v>
      </c>
      <c r="P42" s="147">
        <f>ROUND(($N42*(Table!$AE$10/Table!$AE$9)/(Table!$AC$12-Table!$AC$13)),2)</f>
        <v>10.28</v>
      </c>
      <c r="Q42" s="147">
        <f>'Raw Data'!C42</f>
        <v>0</v>
      </c>
      <c r="R42" s="147">
        <f>'Raw Data'!C42/'Raw Data'!I$30*100</f>
        <v>0</v>
      </c>
      <c r="S42" s="126">
        <f t="shared" si="7"/>
        <v>0</v>
      </c>
      <c r="T42" s="126">
        <f t="shared" si="8"/>
        <v>1</v>
      </c>
      <c r="U42" s="96">
        <f t="shared" si="9"/>
        <v>0</v>
      </c>
      <c r="V42" s="96">
        <f t="shared" si="10"/>
        <v>0</v>
      </c>
      <c r="W42" s="96">
        <f t="shared" si="11"/>
        <v>0</v>
      </c>
      <c r="X42" s="138">
        <f t="shared" si="12"/>
        <v>0</v>
      </c>
      <c r="AS42" s="24"/>
      <c r="AT42" s="24"/>
    </row>
    <row r="43" spans="1:46" ht="12.4" customHeight="1" x14ac:dyDescent="0.2">
      <c r="A43" s="147">
        <v>14.181661605834961</v>
      </c>
      <c r="B43" s="111">
        <v>0</v>
      </c>
      <c r="C43" s="111">
        <f t="shared" si="1"/>
        <v>1</v>
      </c>
      <c r="D43" s="105">
        <f t="shared" si="2"/>
        <v>0</v>
      </c>
      <c r="E43" s="98">
        <f>(2*Table!$AC$16*0.147)/A43</f>
        <v>6.4629299311085449</v>
      </c>
      <c r="F43" s="98">
        <f t="shared" si="3"/>
        <v>12.92585986221709</v>
      </c>
      <c r="G43" s="147">
        <f>IF((('Raw Data'!C43)/('Raw Data'!C$135)*100)&lt;0,0,('Raw Data'!C43)/('Raw Data'!C$135)*100)</f>
        <v>0</v>
      </c>
      <c r="H43" s="147">
        <f t="shared" si="4"/>
        <v>0</v>
      </c>
      <c r="I43" s="10">
        <f t="shared" si="5"/>
        <v>4.1728520661304391E-2</v>
      </c>
      <c r="J43" s="98">
        <f>'Raw Data'!F43/I43</f>
        <v>0</v>
      </c>
      <c r="K43" s="73">
        <f t="shared" si="6"/>
        <v>1.9702134787333118E-2</v>
      </c>
      <c r="L43" s="147">
        <f>A43*Table!$AC$9/$AC$16</f>
        <v>3.1843142691274768</v>
      </c>
      <c r="M43" s="147">
        <f>A43*Table!$AD$9/$AC$16</f>
        <v>1.0917648922722778</v>
      </c>
      <c r="N43" s="147">
        <f>ABS(A43*Table!$AE$9/$AC$16)</f>
        <v>1.3788485253488365</v>
      </c>
      <c r="O43" s="147">
        <f>($L43*(Table!$AC$10/Table!$AC$9)/(Table!$AC$12-Table!$AC$14))</f>
        <v>6.8303609376393766</v>
      </c>
      <c r="P43" s="147">
        <f>ROUND(($N43*(Table!$AE$10/Table!$AE$9)/(Table!$AC$12-Table!$AC$13)),2)</f>
        <v>11.32</v>
      </c>
      <c r="Q43" s="147">
        <f>'Raw Data'!C43</f>
        <v>0</v>
      </c>
      <c r="R43" s="147">
        <f>'Raw Data'!C43/'Raw Data'!I$30*100</f>
        <v>0</v>
      </c>
      <c r="S43" s="126">
        <f t="shared" si="7"/>
        <v>0</v>
      </c>
      <c r="T43" s="126">
        <f t="shared" si="8"/>
        <v>1</v>
      </c>
      <c r="U43" s="96">
        <f t="shared" si="9"/>
        <v>0</v>
      </c>
      <c r="V43" s="96">
        <f t="shared" si="10"/>
        <v>0</v>
      </c>
      <c r="W43" s="96">
        <f t="shared" si="11"/>
        <v>0</v>
      </c>
      <c r="X43" s="138">
        <f t="shared" si="12"/>
        <v>0</v>
      </c>
      <c r="AS43" s="24"/>
      <c r="AT43" s="24"/>
    </row>
    <row r="44" spans="1:46" ht="12.4" customHeight="1" x14ac:dyDescent="0.2">
      <c r="A44" s="147">
        <v>15.471358299255371</v>
      </c>
      <c r="B44" s="111">
        <v>0</v>
      </c>
      <c r="C44" s="111">
        <f t="shared" si="1"/>
        <v>1</v>
      </c>
      <c r="D44" s="105">
        <f t="shared" si="2"/>
        <v>0</v>
      </c>
      <c r="E44" s="98">
        <f>(2*Table!$AC$16*0.147)/A44</f>
        <v>5.9241783101626542</v>
      </c>
      <c r="F44" s="98">
        <f t="shared" si="3"/>
        <v>11.848356620325308</v>
      </c>
      <c r="G44" s="147">
        <f>IF((('Raw Data'!C44)/('Raw Data'!C$135)*100)&lt;0,0,('Raw Data'!C44)/('Raw Data'!C$135)*100)</f>
        <v>0</v>
      </c>
      <c r="H44" s="147">
        <f t="shared" si="4"/>
        <v>0</v>
      </c>
      <c r="I44" s="10">
        <f t="shared" si="5"/>
        <v>3.7801325722587875E-2</v>
      </c>
      <c r="J44" s="98">
        <f>'Raw Data'!F44/I44</f>
        <v>0</v>
      </c>
      <c r="K44" s="73">
        <f t="shared" si="6"/>
        <v>2.1493869690815237E-2</v>
      </c>
      <c r="L44" s="147">
        <f>A44*Table!$AC$9/$AC$16</f>
        <v>3.4738994882540859</v>
      </c>
      <c r="M44" s="147">
        <f>A44*Table!$AD$9/$AC$16</f>
        <v>1.1910512531156867</v>
      </c>
      <c r="N44" s="147">
        <f>ABS(A44*Table!$AE$9/$AC$16)</f>
        <v>1.5042426035108998</v>
      </c>
      <c r="O44" s="147">
        <f>($L44*(Table!$AC$10/Table!$AC$9)/(Table!$AC$12-Table!$AC$14))</f>
        <v>7.4515218538268684</v>
      </c>
      <c r="P44" s="147">
        <f>ROUND(($N44*(Table!$AE$10/Table!$AE$9)/(Table!$AC$12-Table!$AC$13)),2)</f>
        <v>12.35</v>
      </c>
      <c r="Q44" s="147">
        <f>'Raw Data'!C44</f>
        <v>0</v>
      </c>
      <c r="R44" s="147">
        <f>'Raw Data'!C44/'Raw Data'!I$30*100</f>
        <v>0</v>
      </c>
      <c r="S44" s="126">
        <f t="shared" si="7"/>
        <v>0</v>
      </c>
      <c r="T44" s="126">
        <f t="shared" si="8"/>
        <v>1</v>
      </c>
      <c r="U44" s="96">
        <f t="shared" si="9"/>
        <v>0</v>
      </c>
      <c r="V44" s="96">
        <f t="shared" si="10"/>
        <v>0</v>
      </c>
      <c r="W44" s="96">
        <f t="shared" si="11"/>
        <v>0</v>
      </c>
      <c r="X44" s="138">
        <f t="shared" si="12"/>
        <v>0</v>
      </c>
      <c r="AS44" s="24"/>
      <c r="AT44" s="24"/>
    </row>
    <row r="45" spans="1:46" ht="12.4" customHeight="1" x14ac:dyDescent="0.2">
      <c r="A45" s="147">
        <v>16.87403678894043</v>
      </c>
      <c r="B45" s="111">
        <v>0</v>
      </c>
      <c r="C45" s="111">
        <f t="shared" si="1"/>
        <v>1</v>
      </c>
      <c r="D45" s="105">
        <f t="shared" si="2"/>
        <v>0</v>
      </c>
      <c r="E45" s="98">
        <f>(2*Table!$AC$16*0.147)/A45</f>
        <v>5.4317224983932801</v>
      </c>
      <c r="F45" s="98">
        <f t="shared" si="3"/>
        <v>10.86344499678656</v>
      </c>
      <c r="G45" s="147">
        <f>IF((('Raw Data'!C45)/('Raw Data'!C$135)*100)&lt;0,0,('Raw Data'!C45)/('Raw Data'!C$135)*100)</f>
        <v>0</v>
      </c>
      <c r="H45" s="147">
        <f t="shared" si="4"/>
        <v>0</v>
      </c>
      <c r="I45" s="10">
        <f t="shared" si="5"/>
        <v>3.7690547610775837E-2</v>
      </c>
      <c r="J45" s="98">
        <f>'Raw Data'!F45/I45</f>
        <v>0</v>
      </c>
      <c r="K45" s="73">
        <f t="shared" si="6"/>
        <v>2.3442566637278638E-2</v>
      </c>
      <c r="L45" s="147">
        <f>A45*Table!$AC$9/$AC$16</f>
        <v>3.7888533528890007</v>
      </c>
      <c r="M45" s="147">
        <f>A45*Table!$AD$9/$AC$16</f>
        <v>1.2990354352762288</v>
      </c>
      <c r="N45" s="147">
        <f>ABS(A45*Table!$AE$9/$AC$16)</f>
        <v>1.6406216274078604</v>
      </c>
      <c r="O45" s="147">
        <f>($L45*(Table!$AC$10/Table!$AC$9)/(Table!$AC$12-Table!$AC$14))</f>
        <v>8.1270985690454776</v>
      </c>
      <c r="P45" s="147">
        <f>ROUND(($N45*(Table!$AE$10/Table!$AE$9)/(Table!$AC$12-Table!$AC$13)),2)</f>
        <v>13.47</v>
      </c>
      <c r="Q45" s="147">
        <f>'Raw Data'!C45</f>
        <v>0</v>
      </c>
      <c r="R45" s="147">
        <f>'Raw Data'!C45/'Raw Data'!I$30*100</f>
        <v>0</v>
      </c>
      <c r="S45" s="126">
        <f t="shared" si="7"/>
        <v>0</v>
      </c>
      <c r="T45" s="126">
        <f t="shared" si="8"/>
        <v>1</v>
      </c>
      <c r="U45" s="96">
        <f t="shared" si="9"/>
        <v>0</v>
      </c>
      <c r="V45" s="96">
        <f t="shared" si="10"/>
        <v>0</v>
      </c>
      <c r="W45" s="96">
        <f t="shared" si="11"/>
        <v>0</v>
      </c>
      <c r="X45" s="138">
        <f t="shared" si="12"/>
        <v>0</v>
      </c>
      <c r="AS45" s="24"/>
      <c r="AT45" s="24"/>
    </row>
    <row r="46" spans="1:46" ht="12.4" customHeight="1" x14ac:dyDescent="0.2">
      <c r="A46" s="147">
        <v>18.469144821166992</v>
      </c>
      <c r="B46" s="111">
        <v>0</v>
      </c>
      <c r="C46" s="111">
        <f t="shared" si="1"/>
        <v>1</v>
      </c>
      <c r="D46" s="105">
        <f t="shared" si="2"/>
        <v>0</v>
      </c>
      <c r="E46" s="98">
        <f>(2*Table!$AC$16*0.147)/A46</f>
        <v>4.9626058029584676</v>
      </c>
      <c r="F46" s="98">
        <f t="shared" si="3"/>
        <v>9.9252116059169353</v>
      </c>
      <c r="G46" s="147">
        <f>IF((('Raw Data'!C46)/('Raw Data'!C$135)*100)&lt;0,0,('Raw Data'!C46)/('Raw Data'!C$135)*100)</f>
        <v>0</v>
      </c>
      <c r="H46" s="147">
        <f t="shared" si="4"/>
        <v>0</v>
      </c>
      <c r="I46" s="10">
        <f t="shared" si="5"/>
        <v>3.9227795095576168E-2</v>
      </c>
      <c r="J46" s="98">
        <f>'Raw Data'!F46/I46</f>
        <v>0</v>
      </c>
      <c r="K46" s="73">
        <f t="shared" si="6"/>
        <v>2.5658599872647549E-2</v>
      </c>
      <c r="L46" s="147">
        <f>A46*Table!$AC$9/$AC$16</f>
        <v>4.1470148581479496</v>
      </c>
      <c r="M46" s="147">
        <f>A46*Table!$AD$9/$AC$16</f>
        <v>1.4218336656507256</v>
      </c>
      <c r="N46" s="147">
        <f>ABS(A46*Table!$AE$9/$AC$16)</f>
        <v>1.7957101085138225</v>
      </c>
      <c r="O46" s="147">
        <f>($L46*(Table!$AC$10/Table!$AC$9)/(Table!$AC$12-Table!$AC$14))</f>
        <v>8.8953557660831191</v>
      </c>
      <c r="P46" s="147">
        <f>ROUND(($N46*(Table!$AE$10/Table!$AE$9)/(Table!$AC$12-Table!$AC$13)),2)</f>
        <v>14.74</v>
      </c>
      <c r="Q46" s="147">
        <f>'Raw Data'!C46</f>
        <v>0</v>
      </c>
      <c r="R46" s="147">
        <f>'Raw Data'!C46/'Raw Data'!I$30*100</f>
        <v>0</v>
      </c>
      <c r="S46" s="126">
        <f t="shared" si="7"/>
        <v>0</v>
      </c>
      <c r="T46" s="126">
        <f t="shared" si="8"/>
        <v>1</v>
      </c>
      <c r="U46" s="96">
        <f t="shared" si="9"/>
        <v>0</v>
      </c>
      <c r="V46" s="96">
        <f t="shared" si="10"/>
        <v>0</v>
      </c>
      <c r="W46" s="96">
        <f t="shared" si="11"/>
        <v>0</v>
      </c>
      <c r="X46" s="138">
        <f t="shared" si="12"/>
        <v>0</v>
      </c>
      <c r="AS46" s="24"/>
      <c r="AT46" s="24"/>
    </row>
    <row r="47" spans="1:46" ht="12.4" customHeight="1" x14ac:dyDescent="0.2">
      <c r="A47" s="147">
        <v>20.256845474243164</v>
      </c>
      <c r="B47" s="111">
        <v>0</v>
      </c>
      <c r="C47" s="111">
        <f t="shared" si="1"/>
        <v>1</v>
      </c>
      <c r="D47" s="105">
        <f t="shared" si="2"/>
        <v>0</v>
      </c>
      <c r="E47" s="98">
        <f>(2*Table!$AC$16*0.147)/A47</f>
        <v>4.5246475015936829</v>
      </c>
      <c r="F47" s="98">
        <f t="shared" si="3"/>
        <v>9.0492950031873658</v>
      </c>
      <c r="G47" s="147">
        <f>IF((('Raw Data'!C47)/('Raw Data'!C$135)*100)&lt;0,0,('Raw Data'!C47)/('Raw Data'!C$135)*100)</f>
        <v>0</v>
      </c>
      <c r="H47" s="147">
        <f t="shared" si="4"/>
        <v>0</v>
      </c>
      <c r="I47" s="10">
        <f t="shared" si="5"/>
        <v>4.0125028449690459E-2</v>
      </c>
      <c r="J47" s="98">
        <f>'Raw Data'!F47/I47</f>
        <v>0</v>
      </c>
      <c r="K47" s="73">
        <f t="shared" si="6"/>
        <v>2.8142195956467404E-2</v>
      </c>
      <c r="L47" s="147">
        <f>A47*Table!$AC$9/$AC$16</f>
        <v>4.5484206212199423</v>
      </c>
      <c r="M47" s="147">
        <f>A47*Table!$AD$9/$AC$16</f>
        <v>1.5594584987039801</v>
      </c>
      <c r="N47" s="147">
        <f>ABS(A47*Table!$AE$9/$AC$16)</f>
        <v>1.9695239025367339</v>
      </c>
      <c r="O47" s="147">
        <f>($L47*(Table!$AC$10/Table!$AC$9)/(Table!$AC$12-Table!$AC$14))</f>
        <v>9.7563719888887661</v>
      </c>
      <c r="P47" s="147">
        <f>ROUND(($N47*(Table!$AE$10/Table!$AE$9)/(Table!$AC$12-Table!$AC$13)),2)</f>
        <v>16.170000000000002</v>
      </c>
      <c r="Q47" s="147">
        <f>'Raw Data'!C47</f>
        <v>0</v>
      </c>
      <c r="R47" s="147">
        <f>'Raw Data'!C47/'Raw Data'!I$30*100</f>
        <v>0</v>
      </c>
      <c r="S47" s="126">
        <f t="shared" si="7"/>
        <v>0</v>
      </c>
      <c r="T47" s="126">
        <f t="shared" si="8"/>
        <v>1</v>
      </c>
      <c r="U47" s="96">
        <f t="shared" si="9"/>
        <v>0</v>
      </c>
      <c r="V47" s="96">
        <f t="shared" si="10"/>
        <v>0</v>
      </c>
      <c r="W47" s="96">
        <f t="shared" si="11"/>
        <v>0</v>
      </c>
      <c r="X47" s="138">
        <f t="shared" si="12"/>
        <v>0</v>
      </c>
      <c r="AS47" s="24"/>
      <c r="AT47" s="24"/>
    </row>
    <row r="48" spans="1:46" ht="12.4" customHeight="1" x14ac:dyDescent="0.2">
      <c r="A48" s="147">
        <v>22.157611846923828</v>
      </c>
      <c r="B48" s="111">
        <v>0</v>
      </c>
      <c r="C48" s="111">
        <f t="shared" si="1"/>
        <v>1</v>
      </c>
      <c r="D48" s="105">
        <f t="shared" si="2"/>
        <v>0</v>
      </c>
      <c r="E48" s="98">
        <f>(2*Table!$AC$16*0.147)/A48</f>
        <v>4.1365055899707999</v>
      </c>
      <c r="F48" s="98">
        <f t="shared" si="3"/>
        <v>8.2730111799415997</v>
      </c>
      <c r="G48" s="147">
        <f>IF((('Raw Data'!C48)/('Raw Data'!C$135)*100)&lt;0,0,('Raw Data'!C48)/('Raw Data'!C$135)*100)</f>
        <v>0</v>
      </c>
      <c r="H48" s="147">
        <f t="shared" si="4"/>
        <v>0</v>
      </c>
      <c r="I48" s="10">
        <f t="shared" si="5"/>
        <v>3.8951135037728402E-2</v>
      </c>
      <c r="J48" s="98">
        <f>'Raw Data'!F48/I48</f>
        <v>0</v>
      </c>
      <c r="K48" s="73">
        <f t="shared" si="6"/>
        <v>3.0782870675315332E-2</v>
      </c>
      <c r="L48" s="147">
        <f>A48*Table!$AC$9/$AC$16</f>
        <v>4.9752138737337654</v>
      </c>
      <c r="M48" s="147">
        <f>A48*Table!$AD$9/$AC$16</f>
        <v>1.7057876138515768</v>
      </c>
      <c r="N48" s="147">
        <f>ABS(A48*Table!$AE$9/$AC$16)</f>
        <v>2.154330801957113</v>
      </c>
      <c r="O48" s="147">
        <f>($L48*(Table!$AC$10/Table!$AC$9)/(Table!$AC$12-Table!$AC$14))</f>
        <v>10.671844431003359</v>
      </c>
      <c r="P48" s="147">
        <f>ROUND(($N48*(Table!$AE$10/Table!$AE$9)/(Table!$AC$12-Table!$AC$13)),2)</f>
        <v>17.690000000000001</v>
      </c>
      <c r="Q48" s="147">
        <f>'Raw Data'!C48</f>
        <v>0</v>
      </c>
      <c r="R48" s="147">
        <f>'Raw Data'!C48/'Raw Data'!I$30*100</f>
        <v>0</v>
      </c>
      <c r="S48" s="126">
        <f t="shared" si="7"/>
        <v>0</v>
      </c>
      <c r="T48" s="126">
        <f t="shared" si="8"/>
        <v>1</v>
      </c>
      <c r="U48" s="96">
        <f t="shared" si="9"/>
        <v>0</v>
      </c>
      <c r="V48" s="96">
        <f t="shared" si="10"/>
        <v>0</v>
      </c>
      <c r="W48" s="96">
        <f t="shared" si="11"/>
        <v>0</v>
      </c>
      <c r="X48" s="138">
        <f t="shared" si="12"/>
        <v>0</v>
      </c>
      <c r="AS48" s="24"/>
      <c r="AT48" s="24"/>
    </row>
    <row r="49" spans="1:46" ht="12.4" customHeight="1" x14ac:dyDescent="0.2">
      <c r="A49" s="147">
        <v>24.253019332885742</v>
      </c>
      <c r="B49" s="111">
        <v>0</v>
      </c>
      <c r="C49" s="111">
        <f t="shared" si="1"/>
        <v>1</v>
      </c>
      <c r="D49" s="105">
        <f t="shared" si="2"/>
        <v>0</v>
      </c>
      <c r="E49" s="98">
        <f>(2*Table!$AC$16*0.147)/A49</f>
        <v>3.7791206120437324</v>
      </c>
      <c r="F49" s="98">
        <f t="shared" si="3"/>
        <v>7.5582412240874648</v>
      </c>
      <c r="G49" s="147">
        <f>IF((('Raw Data'!C49)/('Raw Data'!C$135)*100)&lt;0,0,('Raw Data'!C49)/('Raw Data'!C$135)*100)</f>
        <v>0</v>
      </c>
      <c r="H49" s="147">
        <f t="shared" si="4"/>
        <v>0</v>
      </c>
      <c r="I49" s="10">
        <f t="shared" si="5"/>
        <v>3.9242862749993668E-2</v>
      </c>
      <c r="J49" s="98">
        <f>'Raw Data'!F49/I49</f>
        <v>0</v>
      </c>
      <c r="K49" s="73">
        <f t="shared" si="6"/>
        <v>3.3693954148483411E-2</v>
      </c>
      <c r="L49" s="147">
        <f>A49*Table!$AC$9/$AC$16</f>
        <v>5.4457113473471344</v>
      </c>
      <c r="M49" s="147">
        <f>A49*Table!$AD$9/$AC$16</f>
        <v>1.8671010333761602</v>
      </c>
      <c r="N49" s="147">
        <f>ABS(A49*Table!$AE$9/$AC$16)</f>
        <v>2.3580621842399005</v>
      </c>
      <c r="O49" s="147">
        <f>($L49*(Table!$AC$10/Table!$AC$9)/(Table!$AC$12-Table!$AC$14))</f>
        <v>11.681062521122126</v>
      </c>
      <c r="P49" s="147">
        <f>ROUND(($N49*(Table!$AE$10/Table!$AE$9)/(Table!$AC$12-Table!$AC$13)),2)</f>
        <v>19.36</v>
      </c>
      <c r="Q49" s="147">
        <f>'Raw Data'!C49</f>
        <v>0</v>
      </c>
      <c r="R49" s="147">
        <f>'Raw Data'!C49/'Raw Data'!I$30*100</f>
        <v>0</v>
      </c>
      <c r="S49" s="126">
        <f t="shared" si="7"/>
        <v>0</v>
      </c>
      <c r="T49" s="126">
        <f t="shared" si="8"/>
        <v>1</v>
      </c>
      <c r="U49" s="96">
        <f t="shared" si="9"/>
        <v>0</v>
      </c>
      <c r="V49" s="96">
        <f t="shared" si="10"/>
        <v>0</v>
      </c>
      <c r="W49" s="96">
        <f t="shared" si="11"/>
        <v>0</v>
      </c>
      <c r="X49" s="138">
        <f t="shared" si="12"/>
        <v>0</v>
      </c>
      <c r="AS49" s="24"/>
      <c r="AT49" s="24"/>
    </row>
    <row r="50" spans="1:46" ht="12.4" customHeight="1" x14ac:dyDescent="0.2">
      <c r="A50" s="147">
        <v>26.609401702880859</v>
      </c>
      <c r="B50" s="111">
        <v>0</v>
      </c>
      <c r="C50" s="111">
        <f t="shared" si="1"/>
        <v>1</v>
      </c>
      <c r="D50" s="105">
        <f t="shared" si="2"/>
        <v>0</v>
      </c>
      <c r="E50" s="98">
        <f>(2*Table!$AC$16*0.147)/A50</f>
        <v>3.444462460622729</v>
      </c>
      <c r="F50" s="98">
        <f t="shared" si="3"/>
        <v>6.888924921245458</v>
      </c>
      <c r="G50" s="147">
        <f>IF((('Raw Data'!C50)/('Raw Data'!C$135)*100)&lt;0,0,('Raw Data'!C50)/('Raw Data'!C$135)*100)</f>
        <v>0</v>
      </c>
      <c r="H50" s="147">
        <f t="shared" si="4"/>
        <v>0</v>
      </c>
      <c r="I50" s="10">
        <f t="shared" si="5"/>
        <v>4.0269296840801272E-2</v>
      </c>
      <c r="J50" s="98">
        <f>'Raw Data'!F50/I50</f>
        <v>0</v>
      </c>
      <c r="K50" s="73">
        <f t="shared" si="6"/>
        <v>3.6967601789676431E-2</v>
      </c>
      <c r="L50" s="147">
        <f>A50*Table!$AC$9/$AC$16</f>
        <v>5.9748074584268558</v>
      </c>
      <c r="M50" s="147">
        <f>A50*Table!$AD$9/$AC$16</f>
        <v>2.0485054143177792</v>
      </c>
      <c r="N50" s="147">
        <f>ABS(A50*Table!$AE$9/$AC$16)</f>
        <v>2.5871675208591971</v>
      </c>
      <c r="O50" s="147">
        <f>($L50*(Table!$AC$10/Table!$AC$9)/(Table!$AC$12-Table!$AC$14))</f>
        <v>12.815974814300422</v>
      </c>
      <c r="P50" s="147">
        <f>ROUND(($N50*(Table!$AE$10/Table!$AE$9)/(Table!$AC$12-Table!$AC$13)),2)</f>
        <v>21.24</v>
      </c>
      <c r="Q50" s="147">
        <f>'Raw Data'!C50</f>
        <v>0</v>
      </c>
      <c r="R50" s="147">
        <f>'Raw Data'!C50/'Raw Data'!I$30*100</f>
        <v>0</v>
      </c>
      <c r="S50" s="126">
        <f t="shared" si="7"/>
        <v>0</v>
      </c>
      <c r="T50" s="126">
        <f t="shared" si="8"/>
        <v>1</v>
      </c>
      <c r="U50" s="96">
        <f t="shared" si="9"/>
        <v>0</v>
      </c>
      <c r="V50" s="96">
        <f t="shared" si="10"/>
        <v>0</v>
      </c>
      <c r="W50" s="96">
        <f t="shared" si="11"/>
        <v>0</v>
      </c>
      <c r="X50" s="138">
        <f t="shared" si="12"/>
        <v>0</v>
      </c>
      <c r="AS50" s="24"/>
      <c r="AT50" s="24"/>
    </row>
    <row r="51" spans="1:46" ht="12.4" customHeight="1" x14ac:dyDescent="0.2">
      <c r="A51" s="147">
        <v>28.998825073242188</v>
      </c>
      <c r="B51" s="111">
        <v>0</v>
      </c>
      <c r="C51" s="111">
        <f t="shared" si="1"/>
        <v>1</v>
      </c>
      <c r="D51" s="105">
        <f t="shared" si="2"/>
        <v>0</v>
      </c>
      <c r="E51" s="98">
        <f>(2*Table!$AC$16*0.147)/A51</f>
        <v>3.1606482343236615</v>
      </c>
      <c r="F51" s="98">
        <f t="shared" si="3"/>
        <v>6.321296468647323</v>
      </c>
      <c r="G51" s="147">
        <f>IF((('Raw Data'!C51)/('Raw Data'!C$135)*100)&lt;0,0,('Raw Data'!C51)/('Raw Data'!C$135)*100)</f>
        <v>0</v>
      </c>
      <c r="H51" s="147">
        <f t="shared" si="4"/>
        <v>0</v>
      </c>
      <c r="I51" s="10">
        <f t="shared" si="5"/>
        <v>3.7345292425913446E-2</v>
      </c>
      <c r="J51" s="98">
        <f>'Raw Data'!F51/I51</f>
        <v>0</v>
      </c>
      <c r="K51" s="73">
        <f t="shared" si="6"/>
        <v>4.0287152249651674E-2</v>
      </c>
      <c r="L51" s="147">
        <f>A51*Table!$AC$9/$AC$16</f>
        <v>6.5113225117896931</v>
      </c>
      <c r="M51" s="147">
        <f>A51*Table!$AD$9/$AC$16</f>
        <v>2.232453432613609</v>
      </c>
      <c r="N51" s="147">
        <f>ABS(A51*Table!$AE$9/$AC$16)</f>
        <v>2.8194853537216873</v>
      </c>
      <c r="O51" s="147">
        <f>($L51*(Table!$AC$10/Table!$AC$9)/(Table!$AC$12-Table!$AC$14))</f>
        <v>13.966800754589647</v>
      </c>
      <c r="P51" s="147">
        <f>ROUND(($N51*(Table!$AE$10/Table!$AE$9)/(Table!$AC$12-Table!$AC$13)),2)</f>
        <v>23.15</v>
      </c>
      <c r="Q51" s="147">
        <f>'Raw Data'!C51</f>
        <v>0</v>
      </c>
      <c r="R51" s="147">
        <f>'Raw Data'!C51/'Raw Data'!I$30*100</f>
        <v>0</v>
      </c>
      <c r="S51" s="126">
        <f t="shared" si="7"/>
        <v>0</v>
      </c>
      <c r="T51" s="126">
        <f t="shared" si="8"/>
        <v>1</v>
      </c>
      <c r="U51" s="96">
        <f t="shared" si="9"/>
        <v>0</v>
      </c>
      <c r="V51" s="96">
        <f t="shared" si="10"/>
        <v>0</v>
      </c>
      <c r="W51" s="96">
        <f t="shared" si="11"/>
        <v>0</v>
      </c>
      <c r="X51" s="138">
        <f t="shared" si="12"/>
        <v>0</v>
      </c>
      <c r="AS51" s="24"/>
      <c r="AT51" s="24"/>
    </row>
    <row r="52" spans="1:46" ht="12.4" customHeight="1" x14ac:dyDescent="0.2">
      <c r="A52" s="147">
        <v>34.064426422119141</v>
      </c>
      <c r="B52" s="111">
        <v>0</v>
      </c>
      <c r="C52" s="111">
        <f t="shared" si="1"/>
        <v>1</v>
      </c>
      <c r="D52" s="105">
        <f t="shared" si="2"/>
        <v>0</v>
      </c>
      <c r="E52" s="98">
        <f>(2*Table!$AC$16*0.147)/A52</f>
        <v>2.6906393235404371</v>
      </c>
      <c r="F52" s="98">
        <f t="shared" si="3"/>
        <v>5.3812786470808742</v>
      </c>
      <c r="G52" s="147">
        <f>IF((('Raw Data'!C52)/('Raw Data'!C$135)*100)&lt;0,0,('Raw Data'!C52)/('Raw Data'!C$135)*100)</f>
        <v>0</v>
      </c>
      <c r="H52" s="147">
        <f t="shared" si="4"/>
        <v>0</v>
      </c>
      <c r="I52" s="10">
        <f t="shared" si="5"/>
        <v>6.9920678447859264E-2</v>
      </c>
      <c r="J52" s="98">
        <f>'Raw Data'!F52/I52</f>
        <v>0</v>
      </c>
      <c r="K52" s="73">
        <f t="shared" si="6"/>
        <v>4.7324632294543367E-2</v>
      </c>
      <c r="L52" s="147">
        <f>A52*Table!$AC$9/$AC$16</f>
        <v>7.6487397697436892</v>
      </c>
      <c r="M52" s="147">
        <f>A52*Table!$AD$9/$AC$16</f>
        <v>2.622425063912122</v>
      </c>
      <c r="N52" s="147">
        <f>ABS(A52*Table!$AE$9/$AC$16)</f>
        <v>3.3120014737671868</v>
      </c>
      <c r="O52" s="147">
        <f>($L52*(Table!$AC$10/Table!$AC$9)/(Table!$AC$12-Table!$AC$14))</f>
        <v>16.406563212663428</v>
      </c>
      <c r="P52" s="147">
        <f>ROUND(($N52*(Table!$AE$10/Table!$AE$9)/(Table!$AC$12-Table!$AC$13)),2)</f>
        <v>27.19</v>
      </c>
      <c r="Q52" s="147">
        <f>'Raw Data'!C52</f>
        <v>0</v>
      </c>
      <c r="R52" s="147">
        <f>'Raw Data'!C52/'Raw Data'!I$30*100</f>
        <v>0</v>
      </c>
      <c r="S52" s="126">
        <f t="shared" si="7"/>
        <v>0</v>
      </c>
      <c r="T52" s="126">
        <f t="shared" si="8"/>
        <v>1</v>
      </c>
      <c r="U52" s="96">
        <f t="shared" si="9"/>
        <v>0</v>
      </c>
      <c r="V52" s="96">
        <f t="shared" si="10"/>
        <v>0</v>
      </c>
      <c r="W52" s="96">
        <f t="shared" si="11"/>
        <v>0</v>
      </c>
      <c r="X52" s="138">
        <f t="shared" si="12"/>
        <v>0</v>
      </c>
      <c r="AS52" s="24"/>
      <c r="AT52" s="24"/>
    </row>
    <row r="53" spans="1:46" ht="12.4" customHeight="1" x14ac:dyDescent="0.2">
      <c r="A53" s="147">
        <v>35.882846832275391</v>
      </c>
      <c r="B53" s="111">
        <v>6.5479308538501837E-5</v>
      </c>
      <c r="C53" s="111">
        <f t="shared" si="1"/>
        <v>0.99993452069146149</v>
      </c>
      <c r="D53" s="105">
        <f t="shared" si="2"/>
        <v>6.5479308538501837E-5</v>
      </c>
      <c r="E53" s="98">
        <f>(2*Table!$AC$16*0.147)/A53</f>
        <v>2.5542868907146752</v>
      </c>
      <c r="F53" s="98">
        <f t="shared" si="3"/>
        <v>5.1085737814293504</v>
      </c>
      <c r="G53" s="147">
        <f>IF((('Raw Data'!C53)/('Raw Data'!C$135)*100)&lt;0,0,('Raw Data'!C53)/('Raw Data'!C$135)*100)</f>
        <v>0</v>
      </c>
      <c r="H53" s="147">
        <f t="shared" si="4"/>
        <v>0</v>
      </c>
      <c r="I53" s="10">
        <f t="shared" si="5"/>
        <v>2.2585810625111058E-2</v>
      </c>
      <c r="J53" s="98">
        <f>'Raw Data'!F53/I53</f>
        <v>0</v>
      </c>
      <c r="K53" s="73">
        <f t="shared" si="6"/>
        <v>4.9850906367124213E-2</v>
      </c>
      <c r="L53" s="147">
        <f>A53*Table!$AC$9/$AC$16</f>
        <v>8.0570432690283393</v>
      </c>
      <c r="M53" s="147">
        <f>A53*Table!$AD$9/$AC$16</f>
        <v>2.7624148350954307</v>
      </c>
      <c r="N53" s="147">
        <f>ABS(A53*Table!$AE$9/$AC$16)</f>
        <v>3.488802075184481</v>
      </c>
      <c r="O53" s="147">
        <f>($L53*(Table!$AC$10/Table!$AC$9)/(Table!$AC$12-Table!$AC$14))</f>
        <v>17.282375094440887</v>
      </c>
      <c r="P53" s="147">
        <f>ROUND(($N53*(Table!$AE$10/Table!$AE$9)/(Table!$AC$12-Table!$AC$13)),2)</f>
        <v>28.64</v>
      </c>
      <c r="Q53" s="147">
        <f>'Raw Data'!C53</f>
        <v>0</v>
      </c>
      <c r="R53" s="147">
        <f>'Raw Data'!C53/'Raw Data'!I$30*100</f>
        <v>0</v>
      </c>
      <c r="S53" s="126">
        <f t="shared" si="7"/>
        <v>1.0319917440660472E-3</v>
      </c>
      <c r="T53" s="126">
        <f t="shared" si="8"/>
        <v>0.9960683516290354</v>
      </c>
      <c r="U53" s="96">
        <f t="shared" si="9"/>
        <v>0</v>
      </c>
      <c r="V53" s="96">
        <f t="shared" si="10"/>
        <v>0</v>
      </c>
      <c r="W53" s="96">
        <f t="shared" si="11"/>
        <v>8.4163848298204858E-4</v>
      </c>
      <c r="X53" s="138">
        <f t="shared" si="12"/>
        <v>8.4163848298204858E-4</v>
      </c>
      <c r="Z53" s="111"/>
      <c r="AS53" s="24"/>
      <c r="AT53" s="24"/>
    </row>
    <row r="54" spans="1:46" ht="12.4" customHeight="1" x14ac:dyDescent="0.2">
      <c r="A54" s="147">
        <v>41.156688690185547</v>
      </c>
      <c r="B54" s="111">
        <v>6.5479308538501837E-5</v>
      </c>
      <c r="C54" s="111">
        <f t="shared" si="1"/>
        <v>0.99993452069146149</v>
      </c>
      <c r="D54" s="105">
        <f t="shared" si="2"/>
        <v>0</v>
      </c>
      <c r="E54" s="98">
        <f>(2*Table!$AC$16*0.147)/A54</f>
        <v>2.226979093365697</v>
      </c>
      <c r="F54" s="98">
        <f t="shared" si="3"/>
        <v>4.453958186731394</v>
      </c>
      <c r="G54" s="147">
        <f>IF((('Raw Data'!C54)/('Raw Data'!C$135)*100)&lt;0,0,('Raw Data'!C54)/('Raw Data'!C$135)*100)</f>
        <v>0</v>
      </c>
      <c r="H54" s="147">
        <f t="shared" si="4"/>
        <v>0</v>
      </c>
      <c r="I54" s="10">
        <f t="shared" si="5"/>
        <v>5.9553534524434404E-2</v>
      </c>
      <c r="J54" s="98">
        <f>'Raw Data'!F54/I54</f>
        <v>0</v>
      </c>
      <c r="K54" s="73">
        <f t="shared" si="6"/>
        <v>5.7177688377553347E-2</v>
      </c>
      <c r="L54" s="147">
        <f>A54*Table!$AC$9/$AC$16</f>
        <v>9.2412183218553974</v>
      </c>
      <c r="M54" s="147">
        <f>A54*Table!$AD$9/$AC$16</f>
        <v>3.1684177103504219</v>
      </c>
      <c r="N54" s="147">
        <f>ABS(A54*Table!$AE$9/$AC$16)</f>
        <v>4.0015649143224863</v>
      </c>
      <c r="O54" s="147">
        <f>($L54*(Table!$AC$10/Table!$AC$9)/(Table!$AC$12-Table!$AC$14))</f>
        <v>19.822433122812953</v>
      </c>
      <c r="P54" s="147">
        <f>ROUND(($N54*(Table!$AE$10/Table!$AE$9)/(Table!$AC$12-Table!$AC$13)),2)</f>
        <v>32.85</v>
      </c>
      <c r="Q54" s="147">
        <f>'Raw Data'!C54</f>
        <v>0</v>
      </c>
      <c r="R54" s="147">
        <f>'Raw Data'!C54/'Raw Data'!I$30*100</f>
        <v>0</v>
      </c>
      <c r="S54" s="126">
        <f t="shared" si="7"/>
        <v>0</v>
      </c>
      <c r="T54" s="126">
        <f t="shared" si="8"/>
        <v>0.9960683516290354</v>
      </c>
      <c r="U54" s="96">
        <f t="shared" si="9"/>
        <v>0</v>
      </c>
      <c r="V54" s="96">
        <f t="shared" si="10"/>
        <v>0</v>
      </c>
      <c r="W54" s="96">
        <f t="shared" si="11"/>
        <v>0</v>
      </c>
      <c r="X54" s="138">
        <f t="shared" si="12"/>
        <v>8.4163848298204858E-4</v>
      </c>
      <c r="Z54" s="111"/>
      <c r="AS54" s="24"/>
      <c r="AT54" s="24"/>
    </row>
    <row r="55" spans="1:46" ht="12.4" customHeight="1" x14ac:dyDescent="0.2">
      <c r="A55" s="147">
        <v>44.225372314453125</v>
      </c>
      <c r="B55" s="111">
        <v>6.5479308538501837E-5</v>
      </c>
      <c r="C55" s="111">
        <f t="shared" si="1"/>
        <v>0.99993452069146149</v>
      </c>
      <c r="D55" s="105">
        <f t="shared" si="2"/>
        <v>0</v>
      </c>
      <c r="E55" s="98">
        <f>(2*Table!$AC$16*0.147)/A55</f>
        <v>2.072454802946909</v>
      </c>
      <c r="F55" s="98">
        <f t="shared" si="3"/>
        <v>4.144909605893818</v>
      </c>
      <c r="G55" s="147">
        <f>IF((('Raw Data'!C55)/('Raw Data'!C$135)*100)&lt;0,0,('Raw Data'!C55)/('Raw Data'!C$135)*100)</f>
        <v>0</v>
      </c>
      <c r="H55" s="147">
        <f t="shared" si="4"/>
        <v>0</v>
      </c>
      <c r="I55" s="10">
        <f t="shared" si="5"/>
        <v>3.1231071913826902E-2</v>
      </c>
      <c r="J55" s="98">
        <f>'Raw Data'!F55/I55</f>
        <v>0</v>
      </c>
      <c r="K55" s="73">
        <f t="shared" si="6"/>
        <v>6.1440913665634256E-2</v>
      </c>
      <c r="L55" s="147">
        <f>A55*Table!$AC$9/$AC$16</f>
        <v>9.9302527470015018</v>
      </c>
      <c r="M55" s="147">
        <f>A55*Table!$AD$9/$AC$16</f>
        <v>3.4046580846862291</v>
      </c>
      <c r="N55" s="147">
        <f>ABS(A55*Table!$AE$9/$AC$16)</f>
        <v>4.2999255724517536</v>
      </c>
      <c r="O55" s="147">
        <f>($L55*(Table!$AC$10/Table!$AC$9)/(Table!$AC$12-Table!$AC$14))</f>
        <v>21.300413442731667</v>
      </c>
      <c r="P55" s="147">
        <f>ROUND(($N55*(Table!$AE$10/Table!$AE$9)/(Table!$AC$12-Table!$AC$13)),2)</f>
        <v>35.299999999999997</v>
      </c>
      <c r="Q55" s="147">
        <f>'Raw Data'!C55</f>
        <v>0</v>
      </c>
      <c r="R55" s="147">
        <f>'Raw Data'!C55/'Raw Data'!I$30*100</f>
        <v>0</v>
      </c>
      <c r="S55" s="126">
        <f t="shared" si="7"/>
        <v>0</v>
      </c>
      <c r="T55" s="126">
        <f t="shared" si="8"/>
        <v>0.9960683516290354</v>
      </c>
      <c r="U55" s="96">
        <f t="shared" si="9"/>
        <v>0</v>
      </c>
      <c r="V55" s="96">
        <f t="shared" si="10"/>
        <v>0</v>
      </c>
      <c r="W55" s="96">
        <f t="shared" si="11"/>
        <v>0</v>
      </c>
      <c r="X55" s="138">
        <f t="shared" si="12"/>
        <v>8.4163848298204858E-4</v>
      </c>
      <c r="Z55" s="111"/>
      <c r="AS55" s="24"/>
      <c r="AT55" s="24"/>
    </row>
    <row r="56" spans="1:46" ht="12.4" customHeight="1" x14ac:dyDescent="0.2">
      <c r="A56" s="147">
        <v>48.782379150390625</v>
      </c>
      <c r="B56" s="111">
        <v>6.5479308538501837E-5</v>
      </c>
      <c r="C56" s="111">
        <f t="shared" si="1"/>
        <v>0.99993452069146149</v>
      </c>
      <c r="D56" s="105">
        <f t="shared" si="2"/>
        <v>0</v>
      </c>
      <c r="E56" s="98">
        <f>(2*Table!$AC$16*0.147)/A56</f>
        <v>1.8788563998209529</v>
      </c>
      <c r="F56" s="98">
        <f t="shared" si="3"/>
        <v>3.7577127996419057</v>
      </c>
      <c r="G56" s="147">
        <f>IF((('Raw Data'!C56)/('Raw Data'!C$135)*100)&lt;0,0,('Raw Data'!C56)/('Raw Data'!C$135)*100)</f>
        <v>0</v>
      </c>
      <c r="H56" s="147">
        <f t="shared" si="4"/>
        <v>0</v>
      </c>
      <c r="I56" s="10">
        <f t="shared" si="5"/>
        <v>4.2591479600421867E-2</v>
      </c>
      <c r="J56" s="98">
        <f>'Raw Data'!F56/I56</f>
        <v>0</v>
      </c>
      <c r="K56" s="73">
        <f t="shared" si="6"/>
        <v>6.7771819408829995E-2</v>
      </c>
      <c r="L56" s="147">
        <f>A56*Table!$AC$9/$AC$16</f>
        <v>10.9534714850806</v>
      </c>
      <c r="M56" s="147">
        <f>A56*Table!$AD$9/$AC$16</f>
        <v>3.7554759377419198</v>
      </c>
      <c r="N56" s="147">
        <f>ABS(A56*Table!$AE$9/$AC$16)</f>
        <v>4.7429922828541304</v>
      </c>
      <c r="O56" s="147">
        <f>($L56*(Table!$AC$10/Table!$AC$9)/(Table!$AC$12-Table!$AC$14))</f>
        <v>23.495219830717723</v>
      </c>
      <c r="P56" s="147">
        <f>ROUND(($N56*(Table!$AE$10/Table!$AE$9)/(Table!$AC$12-Table!$AC$13)),2)</f>
        <v>38.94</v>
      </c>
      <c r="Q56" s="147">
        <f>'Raw Data'!C56</f>
        <v>0</v>
      </c>
      <c r="R56" s="147">
        <f>'Raw Data'!C56/'Raw Data'!I$30*100</f>
        <v>0</v>
      </c>
      <c r="S56" s="126">
        <f t="shared" si="7"/>
        <v>0</v>
      </c>
      <c r="T56" s="126">
        <f t="shared" si="8"/>
        <v>0.9960683516290354</v>
      </c>
      <c r="U56" s="96">
        <f t="shared" si="9"/>
        <v>0</v>
      </c>
      <c r="V56" s="96">
        <f t="shared" si="10"/>
        <v>0</v>
      </c>
      <c r="W56" s="96">
        <f t="shared" si="11"/>
        <v>0</v>
      </c>
      <c r="X56" s="138">
        <f t="shared" si="12"/>
        <v>8.4163848298204858E-4</v>
      </c>
      <c r="Z56" s="111"/>
      <c r="AS56" s="24"/>
      <c r="AT56" s="24"/>
    </row>
    <row r="57" spans="1:46" ht="12.4" customHeight="1" x14ac:dyDescent="0.2">
      <c r="A57" s="147">
        <v>53.358821868896484</v>
      </c>
      <c r="B57" s="111">
        <v>1.9643792561550551E-4</v>
      </c>
      <c r="C57" s="111">
        <f t="shared" si="1"/>
        <v>0.99980356207438448</v>
      </c>
      <c r="D57" s="105">
        <f t="shared" si="2"/>
        <v>1.3095861707700367E-4</v>
      </c>
      <c r="E57" s="98">
        <f>(2*Table!$AC$16*0.147)/A57</f>
        <v>1.7177119369389697</v>
      </c>
      <c r="F57" s="98">
        <f t="shared" si="3"/>
        <v>3.4354238738779395</v>
      </c>
      <c r="G57" s="147">
        <f>IF((('Raw Data'!C57)/('Raw Data'!C$135)*100)&lt;0,0,('Raw Data'!C57)/('Raw Data'!C$135)*100)</f>
        <v>8.5287067813755914E-3</v>
      </c>
      <c r="H57" s="147">
        <f t="shared" si="4"/>
        <v>8.5287067813755914E-3</v>
      </c>
      <c r="I57" s="10">
        <f t="shared" si="5"/>
        <v>3.8943254713401598E-2</v>
      </c>
      <c r="J57" s="98">
        <f>'Raw Data'!F57/I57</f>
        <v>2.1900344088190953E-3</v>
      </c>
      <c r="K57" s="73">
        <f t="shared" si="6"/>
        <v>7.4129726810132926E-2</v>
      </c>
      <c r="L57" s="147">
        <f>A57*Table!$AC$9/$AC$16</f>
        <v>11.981054306855647</v>
      </c>
      <c r="M57" s="147">
        <f>A57*Table!$AD$9/$AC$16</f>
        <v>4.1077900480647935</v>
      </c>
      <c r="N57" s="147">
        <f>ABS(A57*Table!$AE$9/$AC$16)</f>
        <v>5.1879486969289745</v>
      </c>
      <c r="O57" s="147">
        <f>($L57*(Table!$AC$10/Table!$AC$9)/(Table!$AC$12-Table!$AC$14))</f>
        <v>25.699387187592556</v>
      </c>
      <c r="P57" s="147">
        <f>ROUND(($N57*(Table!$AE$10/Table!$AE$9)/(Table!$AC$12-Table!$AC$13)),2)</f>
        <v>42.59</v>
      </c>
      <c r="Q57" s="147">
        <f>'Raw Data'!C57</f>
        <v>1.3023593128552724E-4</v>
      </c>
      <c r="R57" s="147">
        <f>'Raw Data'!C57/'Raw Data'!I$30*100</f>
        <v>1.1580772807465638E-3</v>
      </c>
      <c r="S57" s="126">
        <f t="shared" si="7"/>
        <v>2.0639834881320943E-3</v>
      </c>
      <c r="T57" s="126">
        <f t="shared" si="8"/>
        <v>0.99251231698216502</v>
      </c>
      <c r="U57" s="96">
        <f t="shared" si="9"/>
        <v>2.1703576656770626E-5</v>
      </c>
      <c r="V57" s="96">
        <f t="shared" si="10"/>
        <v>5.1885659379627268E-6</v>
      </c>
      <c r="W57" s="96">
        <f t="shared" si="11"/>
        <v>7.6123175910800477E-4</v>
      </c>
      <c r="X57" s="138">
        <f t="shared" si="12"/>
        <v>1.6028702420900535E-3</v>
      </c>
      <c r="Z57" s="111"/>
      <c r="AS57" s="24"/>
      <c r="AT57" s="24"/>
    </row>
    <row r="58" spans="1:46" ht="12.4" customHeight="1" x14ac:dyDescent="0.2">
      <c r="A58" s="147">
        <v>57.482654571533203</v>
      </c>
      <c r="B58" s="111">
        <v>3.9287585123101102E-4</v>
      </c>
      <c r="C58" s="111">
        <f t="shared" si="1"/>
        <v>0.99960712414876896</v>
      </c>
      <c r="D58" s="105">
        <f t="shared" si="2"/>
        <v>1.9643792561550551E-4</v>
      </c>
      <c r="E58" s="98">
        <f>(2*Table!$AC$16*0.147)/A58</f>
        <v>1.5944824738590526</v>
      </c>
      <c r="F58" s="98">
        <f t="shared" si="3"/>
        <v>3.1889649477181052</v>
      </c>
      <c r="G58" s="147">
        <f>IF((('Raw Data'!C58)/('Raw Data'!C$135)*100)&lt;0,0,('Raw Data'!C58)/('Raw Data'!C$135)*100)</f>
        <v>2.8174683196311345E-2</v>
      </c>
      <c r="H58" s="147">
        <f t="shared" si="4"/>
        <v>1.9645976414935755E-2</v>
      </c>
      <c r="I58" s="10">
        <f t="shared" si="5"/>
        <v>3.2330583764739407E-2</v>
      </c>
      <c r="J58" s="98">
        <f>'Raw Data'!F58/I58</f>
        <v>6.0765919223401644E-3</v>
      </c>
      <c r="K58" s="73">
        <f t="shared" si="6"/>
        <v>7.9858837404220978E-2</v>
      </c>
      <c r="L58" s="147">
        <f>A58*Table!$AC$9/$AC$16</f>
        <v>12.907009225501973</v>
      </c>
      <c r="M58" s="147">
        <f>A58*Table!$AD$9/$AC$16</f>
        <v>4.4252603058863906</v>
      </c>
      <c r="N58" s="147">
        <f>ABS(A58*Table!$AE$9/$AC$16)</f>
        <v>5.5888989380824103</v>
      </c>
      <c r="O58" s="147">
        <f>($L58*(Table!$AC$10/Table!$AC$9)/(Table!$AC$12-Table!$AC$14))</f>
        <v>27.685562474264209</v>
      </c>
      <c r="P58" s="147">
        <f>ROUND(($N58*(Table!$AE$10/Table!$AE$9)/(Table!$AC$12-Table!$AC$13)),2)</f>
        <v>45.89</v>
      </c>
      <c r="Q58" s="147">
        <f>'Raw Data'!C58</f>
        <v>4.3023593128552542E-4</v>
      </c>
      <c r="R58" s="147">
        <f>'Raw Data'!C58/'Raw Data'!I$30*100</f>
        <v>3.8257219222417121E-3</v>
      </c>
      <c r="S58" s="126">
        <f t="shared" si="7"/>
        <v>3.0959752321981413E-3</v>
      </c>
      <c r="T58" s="126">
        <f t="shared" si="8"/>
        <v>0.98791614707183861</v>
      </c>
      <c r="U58" s="96">
        <f t="shared" si="9"/>
        <v>6.6554371066507802E-5</v>
      </c>
      <c r="V58" s="96">
        <f t="shared" si="10"/>
        <v>3.4511552687243379E-5</v>
      </c>
      <c r="W58" s="96">
        <f t="shared" si="11"/>
        <v>9.8389100597665773E-4</v>
      </c>
      <c r="X58" s="138">
        <f t="shared" si="12"/>
        <v>2.5867612480667112E-3</v>
      </c>
      <c r="Z58" s="111"/>
      <c r="AS58" s="24"/>
      <c r="AT58" s="24"/>
    </row>
    <row r="59" spans="1:46" ht="12.4" customHeight="1" x14ac:dyDescent="0.2">
      <c r="A59" s="147">
        <v>64.227622985839844</v>
      </c>
      <c r="B59" s="111">
        <v>7.8575170246202204E-4</v>
      </c>
      <c r="C59" s="111">
        <f t="shared" si="1"/>
        <v>0.99921424829753802</v>
      </c>
      <c r="D59" s="105">
        <f t="shared" si="2"/>
        <v>3.9287585123101102E-4</v>
      </c>
      <c r="E59" s="98">
        <f>(2*Table!$AC$16*0.147)/A59</f>
        <v>1.4270353004564824</v>
      </c>
      <c r="F59" s="98">
        <f t="shared" si="3"/>
        <v>2.8540706009129648</v>
      </c>
      <c r="G59" s="147">
        <f>IF((('Raw Data'!C59)/('Raw Data'!C$135)*100)&lt;0,0,('Raw Data'!C59)/('Raw Data'!C$135)*100)</f>
        <v>6.7466636026183094E-2</v>
      </c>
      <c r="H59" s="147">
        <f t="shared" si="4"/>
        <v>3.9291952829871746E-2</v>
      </c>
      <c r="I59" s="10">
        <f t="shared" si="5"/>
        <v>4.8185033597152954E-2</v>
      </c>
      <c r="J59" s="98">
        <f>'Raw Data'!F59/I59</f>
        <v>8.1543894227342276E-3</v>
      </c>
      <c r="K59" s="73">
        <f t="shared" si="6"/>
        <v>8.9229409099451457E-2</v>
      </c>
      <c r="L59" s="147">
        <f>A59*Table!$AC$9/$AC$16</f>
        <v>14.421507297974223</v>
      </c>
      <c r="M59" s="147">
        <f>A59*Table!$AD$9/$AC$16</f>
        <v>4.9445167878768768</v>
      </c>
      <c r="N59" s="147">
        <f>ABS(A59*Table!$AE$9/$AC$16)</f>
        <v>6.2446958404541775</v>
      </c>
      <c r="O59" s="147">
        <f>($L59*(Table!$AC$10/Table!$AC$9)/(Table!$AC$12-Table!$AC$14))</f>
        <v>30.934164088318798</v>
      </c>
      <c r="P59" s="147">
        <f>ROUND(($N59*(Table!$AE$10/Table!$AE$9)/(Table!$AC$12-Table!$AC$13)),2)</f>
        <v>51.27</v>
      </c>
      <c r="Q59" s="147">
        <f>'Raw Data'!C59</f>
        <v>1.0302359312855253E-3</v>
      </c>
      <c r="R59" s="147">
        <f>'Raw Data'!C59/'Raw Data'!I$30*100</f>
        <v>9.1610112052320381E-3</v>
      </c>
      <c r="S59" s="126">
        <f t="shared" si="7"/>
        <v>6.1919504643962826E-3</v>
      </c>
      <c r="T59" s="126">
        <f t="shared" si="8"/>
        <v>0.98055312667248129</v>
      </c>
      <c r="U59" s="96">
        <f t="shared" si="9"/>
        <v>1.4263350844000174E-4</v>
      </c>
      <c r="V59" s="96">
        <f t="shared" si="10"/>
        <v>1.2524533594348135E-4</v>
      </c>
      <c r="W59" s="96">
        <f t="shared" si="11"/>
        <v>1.5761840160595374E-3</v>
      </c>
      <c r="X59" s="138">
        <f t="shared" si="12"/>
        <v>4.1629452641262481E-3</v>
      </c>
      <c r="Z59" s="111"/>
      <c r="AS59" s="24"/>
      <c r="AT59" s="24"/>
    </row>
    <row r="60" spans="1:46" ht="12.4" customHeight="1" x14ac:dyDescent="0.2">
      <c r="A60" s="147">
        <v>69.891815185546875</v>
      </c>
      <c r="B60" s="111">
        <v>1.0476689366160294E-3</v>
      </c>
      <c r="C60" s="111">
        <f t="shared" si="1"/>
        <v>0.99895233106338399</v>
      </c>
      <c r="D60" s="105">
        <f t="shared" si="2"/>
        <v>2.6191723415400735E-4</v>
      </c>
      <c r="E60" s="98">
        <f>(2*Table!$AC$16*0.147)/A60</f>
        <v>1.3113851031323229</v>
      </c>
      <c r="F60" s="98">
        <f t="shared" si="3"/>
        <v>2.6227702062646459</v>
      </c>
      <c r="G60" s="147">
        <f>IF((('Raw Data'!C60)/('Raw Data'!C$135)*100)&lt;0,0,('Raw Data'!C60)/('Raw Data'!C$135)*100)</f>
        <v>9.366127124609766E-2</v>
      </c>
      <c r="H60" s="147">
        <f t="shared" si="4"/>
        <v>2.6194635219914567E-2</v>
      </c>
      <c r="I60" s="10">
        <f t="shared" si="5"/>
        <v>3.6704470427006919E-2</v>
      </c>
      <c r="J60" s="98">
        <f>'Raw Data'!F60/I60</f>
        <v>7.1366334713933704E-3</v>
      </c>
      <c r="K60" s="73">
        <f t="shared" si="6"/>
        <v>9.7098492517298143E-2</v>
      </c>
      <c r="L60" s="147">
        <f>A60*Table!$AC$9/$AC$16</f>
        <v>15.693330624881602</v>
      </c>
      <c r="M60" s="147">
        <f>A60*Table!$AD$9/$AC$16</f>
        <v>5.380570499959406</v>
      </c>
      <c r="N60" s="147">
        <f>ABS(A60*Table!$AE$9/$AC$16)</f>
        <v>6.795411495567893</v>
      </c>
      <c r="O60" s="147">
        <f>($L60*(Table!$AC$10/Table!$AC$9)/(Table!$AC$12-Table!$AC$14))</f>
        <v>33.662227852598889</v>
      </c>
      <c r="P60" s="147">
        <f>ROUND(($N60*(Table!$AE$10/Table!$AE$9)/(Table!$AC$12-Table!$AC$13)),2)</f>
        <v>55.79</v>
      </c>
      <c r="Q60" s="147">
        <f>'Raw Data'!C60</f>
        <v>1.4302359312855263E-3</v>
      </c>
      <c r="R60" s="147">
        <f>'Raw Data'!C60/'Raw Data'!I$30*100</f>
        <v>1.2717870727225598E-2</v>
      </c>
      <c r="S60" s="126">
        <f t="shared" si="7"/>
        <v>4.1279669762641887E-3</v>
      </c>
      <c r="T60" s="126">
        <f t="shared" si="8"/>
        <v>0.97640782822461036</v>
      </c>
      <c r="U60" s="96">
        <f t="shared" si="9"/>
        <v>1.8196509410240016E-4</v>
      </c>
      <c r="V60" s="96">
        <f t="shared" si="10"/>
        <v>1.8906570120897181E-4</v>
      </c>
      <c r="W60" s="96">
        <f t="shared" si="11"/>
        <v>8.8737403958584764E-4</v>
      </c>
      <c r="X60" s="138">
        <f t="shared" si="12"/>
        <v>5.0503193037120956E-3</v>
      </c>
      <c r="Z60" s="111"/>
      <c r="AS60" s="24"/>
      <c r="AT60" s="24"/>
    </row>
    <row r="61" spans="1:46" ht="12.4" customHeight="1" x14ac:dyDescent="0.2">
      <c r="A61" s="147">
        <v>76.800933837890625</v>
      </c>
      <c r="B61" s="111">
        <v>1.4405447878470406E-3</v>
      </c>
      <c r="C61" s="111">
        <f t="shared" si="1"/>
        <v>0.99855945521215295</v>
      </c>
      <c r="D61" s="105">
        <f t="shared" si="2"/>
        <v>3.9287585123101124E-4</v>
      </c>
      <c r="E61" s="98">
        <f>(2*Table!$AC$16*0.147)/A61</f>
        <v>1.1934110782906202</v>
      </c>
      <c r="F61" s="98">
        <f t="shared" si="3"/>
        <v>2.3868221565812404</v>
      </c>
      <c r="G61" s="147">
        <f>IF((('Raw Data'!C61)/('Raw Data'!C$135)*100)&lt;0,0,('Raw Data'!C61)/('Raw Data'!C$135)*100)</f>
        <v>0.13295322407596938</v>
      </c>
      <c r="H61" s="147">
        <f t="shared" si="4"/>
        <v>3.9291952829871718E-2</v>
      </c>
      <c r="I61" s="10">
        <f t="shared" si="5"/>
        <v>4.0940180897980641E-2</v>
      </c>
      <c r="J61" s="98">
        <f>'Raw Data'!F61/I61</f>
        <v>9.5974057681337197E-3</v>
      </c>
      <c r="K61" s="73">
        <f t="shared" si="6"/>
        <v>0.10669711295639719</v>
      </c>
      <c r="L61" s="147">
        <f>A61*Table!$AC$9/$AC$16</f>
        <v>17.244686574786716</v>
      </c>
      <c r="M61" s="147">
        <f>A61*Table!$AD$9/$AC$16</f>
        <v>5.9124639684983027</v>
      </c>
      <c r="N61" s="147">
        <f>ABS(A61*Table!$AE$9/$AC$16)</f>
        <v>7.4671683270328773</v>
      </c>
      <c r="O61" s="147">
        <f>($L61*(Table!$AC$10/Table!$AC$9)/(Table!$AC$12-Table!$AC$14))</f>
        <v>36.989889692807203</v>
      </c>
      <c r="P61" s="147">
        <f>ROUND(($N61*(Table!$AE$10/Table!$AE$9)/(Table!$AC$12-Table!$AC$13)),2)</f>
        <v>61.31</v>
      </c>
      <c r="Q61" s="147">
        <f>'Raw Data'!C61</f>
        <v>2.0302359312855262E-3</v>
      </c>
      <c r="R61" s="147">
        <f>'Raw Data'!C61/'Raw Data'!I$30*100</f>
        <v>1.8053160010215927E-2</v>
      </c>
      <c r="S61" s="126">
        <f t="shared" si="7"/>
        <v>6.1919504643962861E-3</v>
      </c>
      <c r="T61" s="126">
        <f t="shared" si="8"/>
        <v>0.97125830879582808</v>
      </c>
      <c r="U61" s="96">
        <f t="shared" si="9"/>
        <v>2.3506432940414578E-4</v>
      </c>
      <c r="V61" s="96">
        <f t="shared" si="10"/>
        <v>2.915074492569122E-4</v>
      </c>
      <c r="W61" s="96">
        <f t="shared" si="11"/>
        <v>1.1023452026213477E-3</v>
      </c>
      <c r="X61" s="138">
        <f t="shared" si="12"/>
        <v>6.1526645063334435E-3</v>
      </c>
      <c r="Z61" s="111"/>
      <c r="AS61" s="24"/>
      <c r="AT61" s="24"/>
    </row>
    <row r="62" spans="1:46" ht="12.4" customHeight="1" x14ac:dyDescent="0.2">
      <c r="A62" s="147">
        <v>84.051406860351563</v>
      </c>
      <c r="B62" s="111">
        <v>1.9643792561550551E-3</v>
      </c>
      <c r="C62" s="111">
        <f t="shared" si="1"/>
        <v>0.998035620743845</v>
      </c>
      <c r="D62" s="105">
        <f t="shared" si="2"/>
        <v>5.2383446830801448E-4</v>
      </c>
      <c r="E62" s="98">
        <f>(2*Table!$AC$16*0.147)/A62</f>
        <v>1.0904646178913497</v>
      </c>
      <c r="F62" s="98">
        <f t="shared" si="3"/>
        <v>2.1809292357826995</v>
      </c>
      <c r="G62" s="147">
        <f>IF((('Raw Data'!C62)/('Raw Data'!C$135)*100)&lt;0,0,('Raw Data'!C62)/('Raw Data'!C$135)*100)</f>
        <v>0.18534249451579832</v>
      </c>
      <c r="H62" s="147">
        <f t="shared" si="4"/>
        <v>5.2389270439828939E-2</v>
      </c>
      <c r="I62" s="10">
        <f t="shared" si="5"/>
        <v>3.917848636125823E-2</v>
      </c>
      <c r="J62" s="98">
        <f>'Raw Data'!F62/I62</f>
        <v>1.3371948562983337E-2</v>
      </c>
      <c r="K62" s="73">
        <f t="shared" si="6"/>
        <v>0.11676996624614663</v>
      </c>
      <c r="L62" s="147">
        <f>A62*Table!$AC$9/$AC$16</f>
        <v>18.872689367763165</v>
      </c>
      <c r="M62" s="147">
        <f>A62*Table!$AD$9/$AC$16</f>
        <v>6.4706363546616572</v>
      </c>
      <c r="N62" s="147">
        <f>ABS(A62*Table!$AE$9/$AC$16)</f>
        <v>8.1721142151076887</v>
      </c>
      <c r="O62" s="147">
        <f>($L62*(Table!$AC$10/Table!$AC$9)/(Table!$AC$12-Table!$AC$14))</f>
        <v>40.48195917581117</v>
      </c>
      <c r="P62" s="147">
        <f>ROUND(($N62*(Table!$AE$10/Table!$AE$9)/(Table!$AC$12-Table!$AC$13)),2)</f>
        <v>67.09</v>
      </c>
      <c r="Q62" s="147">
        <f>'Raw Data'!C62</f>
        <v>2.8302359312855248E-3</v>
      </c>
      <c r="R62" s="147">
        <f>'Raw Data'!C62/'Raw Data'!I$30*100</f>
        <v>2.516687905420302E-2</v>
      </c>
      <c r="S62" s="126">
        <f t="shared" si="7"/>
        <v>8.2559339525283739E-3</v>
      </c>
      <c r="T62" s="126">
        <f t="shared" si="8"/>
        <v>0.96552575069721458</v>
      </c>
      <c r="U62" s="96">
        <f t="shared" si="9"/>
        <v>2.9942246054271164E-4</v>
      </c>
      <c r="V62" s="96">
        <f t="shared" si="10"/>
        <v>4.3890423730012714E-4</v>
      </c>
      <c r="W62" s="96">
        <f t="shared" si="11"/>
        <v>1.2271548842857859E-3</v>
      </c>
      <c r="X62" s="138">
        <f t="shared" si="12"/>
        <v>7.3798193906192289E-3</v>
      </c>
      <c r="Z62" s="111"/>
      <c r="AS62" s="24"/>
      <c r="AT62" s="24"/>
    </row>
    <row r="63" spans="1:46" x14ac:dyDescent="0.2">
      <c r="A63" s="147">
        <v>92.58453369140625</v>
      </c>
      <c r="B63" s="111">
        <v>3.1430068098480882E-3</v>
      </c>
      <c r="C63" s="111">
        <f t="shared" si="1"/>
        <v>0.99685699319015186</v>
      </c>
      <c r="D63" s="105">
        <f t="shared" si="2"/>
        <v>1.1786275536930331E-3</v>
      </c>
      <c r="E63" s="98">
        <f>(2*Table!$AC$16*0.147)/A63</f>
        <v>0.98996108324852017</v>
      </c>
      <c r="F63" s="98">
        <f t="shared" si="3"/>
        <v>1.9799221664970403</v>
      </c>
      <c r="G63" s="147">
        <f>IF((('Raw Data'!C63)/('Raw Data'!C$135)*100)&lt;0,0,('Raw Data'!C63)/('Raw Data'!C$135)*100)</f>
        <v>0.3032183530054135</v>
      </c>
      <c r="H63" s="147">
        <f t="shared" si="4"/>
        <v>0.11787585848961518</v>
      </c>
      <c r="I63" s="10">
        <f t="shared" si="5"/>
        <v>4.1993456457592178E-2</v>
      </c>
      <c r="J63" s="98">
        <f>'Raw Data'!F63/I63</f>
        <v>2.8070053868667413E-2</v>
      </c>
      <c r="K63" s="73">
        <f t="shared" si="6"/>
        <v>0.12862476998181577</v>
      </c>
      <c r="L63" s="147">
        <f>A63*Table!$AC$9/$AC$16</f>
        <v>20.788695988399365</v>
      </c>
      <c r="M63" s="147">
        <f>A63*Table!$AD$9/$AC$16</f>
        <v>7.1275529103083537</v>
      </c>
      <c r="N63" s="147">
        <f>ABS(A63*Table!$AE$9/$AC$16)</f>
        <v>9.0017694187527493</v>
      </c>
      <c r="O63" s="147">
        <f>($L63*(Table!$AC$10/Table!$AC$9)/(Table!$AC$12-Table!$AC$14))</f>
        <v>44.591797486914125</v>
      </c>
      <c r="P63" s="147">
        <f>ROUND(($N63*(Table!$AE$10/Table!$AE$9)/(Table!$AC$12-Table!$AC$13)),2)</f>
        <v>73.91</v>
      </c>
      <c r="Q63" s="147">
        <f>'Raw Data'!C63</f>
        <v>4.6302359312855243E-3</v>
      </c>
      <c r="R63" s="147">
        <f>'Raw Data'!C63/'Raw Data'!I$30*100</f>
        <v>4.1172746903173997E-2</v>
      </c>
      <c r="S63" s="126">
        <f t="shared" si="7"/>
        <v>1.8575851393188847E-2</v>
      </c>
      <c r="T63" s="126">
        <f t="shared" si="8"/>
        <v>0.95489548621072118</v>
      </c>
      <c r="U63" s="96">
        <f t="shared" si="9"/>
        <v>4.4470437190305444E-4</v>
      </c>
      <c r="V63" s="96">
        <f t="shared" si="10"/>
        <v>8.5676483187583513E-4</v>
      </c>
      <c r="W63" s="96">
        <f t="shared" si="11"/>
        <v>2.2755950766561528E-3</v>
      </c>
      <c r="X63" s="138">
        <f t="shared" si="12"/>
        <v>9.6554144672753826E-3</v>
      </c>
      <c r="AS63" s="24"/>
      <c r="AT63" s="24"/>
    </row>
    <row r="64" spans="1:46" x14ac:dyDescent="0.2">
      <c r="A64" s="147">
        <v>100.6488037109375</v>
      </c>
      <c r="B64" s="111">
        <v>4.7145102147721323E-3</v>
      </c>
      <c r="C64" s="111">
        <f t="shared" si="1"/>
        <v>0.99528548978522791</v>
      </c>
      <c r="D64" s="105">
        <f t="shared" si="2"/>
        <v>1.5715034049240441E-3</v>
      </c>
      <c r="E64" s="98">
        <f>(2*Table!$AC$16*0.147)/A64</f>
        <v>0.91064256986537317</v>
      </c>
      <c r="F64" s="98">
        <f t="shared" si="3"/>
        <v>1.8212851397307463</v>
      </c>
      <c r="G64" s="147">
        <f>IF((('Raw Data'!C64)/('Raw Data'!C$135)*100)&lt;0,0,('Raw Data'!C64)/('Raw Data'!C$135)*100)</f>
        <v>0.46038616432490054</v>
      </c>
      <c r="H64" s="147">
        <f t="shared" si="4"/>
        <v>0.15716781131948704</v>
      </c>
      <c r="I64" s="10">
        <f t="shared" si="5"/>
        <v>3.6270173772940048E-2</v>
      </c>
      <c r="J64" s="98">
        <f>'Raw Data'!F64/I64</f>
        <v>4.3332522282191165E-2</v>
      </c>
      <c r="K64" s="73">
        <f t="shared" si="6"/>
        <v>0.13982820574994062</v>
      </c>
      <c r="L64" s="147">
        <f>A64*Table!$AC$9/$AC$16</f>
        <v>22.599426691684847</v>
      </c>
      <c r="M64" s="147">
        <f>A64*Table!$AD$9/$AC$16</f>
        <v>7.7483748657205194</v>
      </c>
      <c r="N64" s="147">
        <f>ABS(A64*Table!$AE$9/$AC$16)</f>
        <v>9.7858388129815967</v>
      </c>
      <c r="O64" s="147">
        <f>($L64*(Table!$AC$10/Table!$AC$9)/(Table!$AC$12-Table!$AC$14))</f>
        <v>48.475818729482732</v>
      </c>
      <c r="P64" s="147">
        <f>ROUND(($N64*(Table!$AE$10/Table!$AE$9)/(Table!$AC$12-Table!$AC$13)),2)</f>
        <v>80.34</v>
      </c>
      <c r="Q64" s="147">
        <f>'Raw Data'!C64</f>
        <v>7.0302359312855237E-3</v>
      </c>
      <c r="R64" s="147">
        <f>'Raw Data'!C64/'Raw Data'!I$30*100</f>
        <v>6.2513904035135306E-2</v>
      </c>
      <c r="S64" s="126">
        <f t="shared" si="7"/>
        <v>2.476780185758513E-2</v>
      </c>
      <c r="T64" s="126">
        <f t="shared" si="8"/>
        <v>0.94290208232184247</v>
      </c>
      <c r="U64" s="96">
        <f t="shared" si="9"/>
        <v>6.2110926042076666E-4</v>
      </c>
      <c r="V64" s="96">
        <f t="shared" si="10"/>
        <v>1.5073704287550552E-3</v>
      </c>
      <c r="W64" s="96">
        <f t="shared" si="11"/>
        <v>2.5673990404056061E-3</v>
      </c>
      <c r="X64" s="138">
        <f t="shared" si="12"/>
        <v>1.2222813507680988E-2</v>
      </c>
      <c r="AS64" s="24"/>
      <c r="AT64" s="24"/>
    </row>
    <row r="65" spans="1:46" x14ac:dyDescent="0.2">
      <c r="A65" s="147">
        <v>110.53601837158203</v>
      </c>
      <c r="B65" s="111">
        <v>7.7265584075432167E-3</v>
      </c>
      <c r="C65" s="111">
        <f t="shared" si="1"/>
        <v>0.99227344159245678</v>
      </c>
      <c r="D65" s="105">
        <f t="shared" si="2"/>
        <v>3.0120481927710845E-3</v>
      </c>
      <c r="E65" s="98">
        <f>(2*Table!$AC$16*0.147)/A65</f>
        <v>0.82918750481035475</v>
      </c>
      <c r="F65" s="98">
        <f t="shared" si="3"/>
        <v>1.6583750096207095</v>
      </c>
      <c r="G65" s="147">
        <f>IF((('Raw Data'!C65)/('Raw Data'!C$135)*100)&lt;0,0,('Raw Data'!C65)/('Raw Data'!C$135)*100)</f>
        <v>0.76162446935391725</v>
      </c>
      <c r="H65" s="147">
        <f t="shared" si="4"/>
        <v>0.30123830502901672</v>
      </c>
      <c r="I65" s="10">
        <f t="shared" si="5"/>
        <v>4.0695199435979289E-2</v>
      </c>
      <c r="J65" s="98">
        <f>'Raw Data'!F65/I65</f>
        <v>7.4023056577697227E-2</v>
      </c>
      <c r="K65" s="73">
        <f t="shared" si="6"/>
        <v>0.1535642009618956</v>
      </c>
      <c r="L65" s="147">
        <f>A65*Table!$AC$9/$AC$16</f>
        <v>24.819476753580478</v>
      </c>
      <c r="M65" s="147">
        <f>A65*Table!$AD$9/$AC$16</f>
        <v>8.5095348869418785</v>
      </c>
      <c r="N65" s="147">
        <f>ABS(A65*Table!$AE$9/$AC$16)</f>
        <v>10.747148688619012</v>
      </c>
      <c r="O65" s="147">
        <f>($L65*(Table!$AC$10/Table!$AC$9)/(Table!$AC$12-Table!$AC$14))</f>
        <v>53.237830874261014</v>
      </c>
      <c r="P65" s="147">
        <f>ROUND(($N65*(Table!$AE$10/Table!$AE$9)/(Table!$AC$12-Table!$AC$13)),2)</f>
        <v>88.24</v>
      </c>
      <c r="Q65" s="147">
        <f>'Raw Data'!C65</f>
        <v>1.1630235931285524E-2</v>
      </c>
      <c r="R65" s="147">
        <f>'Raw Data'!C65/'Raw Data'!I$30*100</f>
        <v>0.10341778853806116</v>
      </c>
      <c r="S65" s="126">
        <f t="shared" si="7"/>
        <v>4.7471620227038165E-2</v>
      </c>
      <c r="T65" s="126">
        <f t="shared" si="8"/>
        <v>0.92384314638346954</v>
      </c>
      <c r="U65" s="96">
        <f t="shared" si="9"/>
        <v>9.3560262131396881E-4</v>
      </c>
      <c r="V65" s="96">
        <f t="shared" si="10"/>
        <v>3.0136200989707494E-3</v>
      </c>
      <c r="W65" s="96">
        <f t="shared" si="11"/>
        <v>4.0799004430013674E-3</v>
      </c>
      <c r="X65" s="138">
        <f t="shared" si="12"/>
        <v>1.6302713950682356E-2</v>
      </c>
      <c r="AS65" s="24"/>
      <c r="AT65" s="24"/>
    </row>
    <row r="66" spans="1:46" x14ac:dyDescent="0.2">
      <c r="A66" s="147">
        <v>120.62808990478516</v>
      </c>
      <c r="B66" s="111">
        <v>1.2637506547930855E-2</v>
      </c>
      <c r="C66" s="111">
        <f t="shared" si="1"/>
        <v>0.98736249345206917</v>
      </c>
      <c r="D66" s="105">
        <f t="shared" si="2"/>
        <v>4.9109481403876382E-3</v>
      </c>
      <c r="E66" s="98">
        <f>(2*Table!$AC$16*0.147)/A66</f>
        <v>0.75981544047948824</v>
      </c>
      <c r="F66" s="98">
        <f t="shared" si="3"/>
        <v>1.5196308809589765</v>
      </c>
      <c r="G66" s="147">
        <f>IF((('Raw Data'!C66)/('Raw Data'!C$135)*100)&lt;0,0,('Raw Data'!C66)/('Raw Data'!C$135)*100)</f>
        <v>1.2527738797273142</v>
      </c>
      <c r="H66" s="147">
        <f t="shared" si="4"/>
        <v>0.49114941037339699</v>
      </c>
      <c r="I66" s="10">
        <f t="shared" si="5"/>
        <v>3.7944634241317346E-2</v>
      </c>
      <c r="J66" s="98">
        <f>'Raw Data'!F66/I66</f>
        <v>0.12943843581409242</v>
      </c>
      <c r="K66" s="73">
        <f t="shared" si="6"/>
        <v>0.16758479736004728</v>
      </c>
      <c r="L66" s="147">
        <f>A66*Table!$AC$9/$AC$16</f>
        <v>27.085524857211126</v>
      </c>
      <c r="M66" s="147">
        <f>A66*Table!$AD$9/$AC$16</f>
        <v>9.2864656653295299</v>
      </c>
      <c r="N66" s="147">
        <f>ABS(A66*Table!$AE$9/$AC$16)</f>
        <v>11.72837630058986</v>
      </c>
      <c r="O66" s="147">
        <f>($L66*(Table!$AC$10/Table!$AC$9)/(Table!$AC$12-Table!$AC$14))</f>
        <v>58.098508917226795</v>
      </c>
      <c r="P66" s="147">
        <f>ROUND(($N66*(Table!$AE$10/Table!$AE$9)/(Table!$AC$12-Table!$AC$13)),2)</f>
        <v>96.29</v>
      </c>
      <c r="Q66" s="147">
        <f>'Raw Data'!C66</f>
        <v>1.9130235931285523E-2</v>
      </c>
      <c r="R66" s="147">
        <f>'Raw Data'!C66/'Raw Data'!I$30*100</f>
        <v>0.17010890457544026</v>
      </c>
      <c r="S66" s="126">
        <f t="shared" si="7"/>
        <v>7.7399380804953538E-2</v>
      </c>
      <c r="T66" s="126">
        <f t="shared" si="8"/>
        <v>0.89775081933106859</v>
      </c>
      <c r="U66" s="96">
        <f t="shared" si="9"/>
        <v>1.4101931375164075E-3</v>
      </c>
      <c r="V66" s="96">
        <f t="shared" si="10"/>
        <v>6.0311899007748681E-3</v>
      </c>
      <c r="W66" s="96">
        <f t="shared" si="11"/>
        <v>5.5855215130711927E-3</v>
      </c>
      <c r="X66" s="138">
        <f t="shared" si="12"/>
        <v>2.1888235463753548E-2</v>
      </c>
      <c r="AS66" s="24"/>
      <c r="AT66" s="24"/>
    </row>
    <row r="67" spans="1:46" x14ac:dyDescent="0.2">
      <c r="A67" s="147">
        <v>132.17361450195312</v>
      </c>
      <c r="B67" s="111">
        <v>2.272132006286014E-2</v>
      </c>
      <c r="C67" s="111">
        <f t="shared" si="1"/>
        <v>0.9772786799371399</v>
      </c>
      <c r="D67" s="105">
        <f t="shared" si="2"/>
        <v>1.0083813514929285E-2</v>
      </c>
      <c r="E67" s="98">
        <f>(2*Table!$AC$16*0.147)/A67</f>
        <v>0.6934446455941421</v>
      </c>
      <c r="F67" s="98">
        <f t="shared" si="3"/>
        <v>1.3868892911882842</v>
      </c>
      <c r="G67" s="147">
        <f>IF((('Raw Data'!C67)/('Raw Data'!C$135)*100)&lt;0,0,('Raw Data'!C67)/('Raw Data'!C$135)*100)</f>
        <v>2.2612673356940229</v>
      </c>
      <c r="H67" s="147">
        <f t="shared" si="4"/>
        <v>1.0084934559667087</v>
      </c>
      <c r="I67" s="10">
        <f t="shared" si="5"/>
        <v>3.9696315642063676E-2</v>
      </c>
      <c r="J67" s="98">
        <f>'Raw Data'!F67/I67</f>
        <v>0.25405215563584238</v>
      </c>
      <c r="K67" s="73">
        <f t="shared" si="6"/>
        <v>0.18362463021787556</v>
      </c>
      <c r="L67" s="147">
        <f>A67*Table!$AC$9/$AC$16</f>
        <v>29.677927619395049</v>
      </c>
      <c r="M67" s="147">
        <f>A67*Table!$AD$9/$AC$16</f>
        <v>10.175289469506874</v>
      </c>
      <c r="N67" s="147">
        <f>ABS(A67*Table!$AE$9/$AC$16)</f>
        <v>12.850919625035973</v>
      </c>
      <c r="O67" s="147">
        <f>($L67*(Table!$AC$10/Table!$AC$9)/(Table!$AC$12-Table!$AC$14))</f>
        <v>63.659218402820791</v>
      </c>
      <c r="P67" s="147">
        <f>ROUND(($N67*(Table!$AE$10/Table!$AE$9)/(Table!$AC$12-Table!$AC$13)),2)</f>
        <v>105.51</v>
      </c>
      <c r="Q67" s="147">
        <f>'Raw Data'!C67</f>
        <v>3.4530235931285527E-2</v>
      </c>
      <c r="R67" s="147">
        <f>'Raw Data'!C67/'Raw Data'!I$30*100</f>
        <v>0.30704799617219203</v>
      </c>
      <c r="S67" s="126">
        <f t="shared" si="7"/>
        <v>0.1589267285861713</v>
      </c>
      <c r="T67" s="126">
        <f t="shared" si="8"/>
        <v>0.85312567439196785</v>
      </c>
      <c r="U67" s="96">
        <f t="shared" si="9"/>
        <v>2.3230657444694063E-3</v>
      </c>
      <c r="V67" s="96">
        <f t="shared" si="10"/>
        <v>1.4027584502577711E-2</v>
      </c>
      <c r="W67" s="96">
        <f t="shared" si="11"/>
        <v>9.5527971338352086E-3</v>
      </c>
      <c r="X67" s="138">
        <f t="shared" si="12"/>
        <v>3.1441032597588757E-2</v>
      </c>
      <c r="AS67" s="24"/>
      <c r="AT67" s="24"/>
    </row>
    <row r="68" spans="1:46" x14ac:dyDescent="0.2">
      <c r="A68" s="147">
        <v>144.21792602539062</v>
      </c>
      <c r="B68" s="111">
        <v>4.0990047145102154E-2</v>
      </c>
      <c r="C68" s="111">
        <f t="shared" si="1"/>
        <v>0.95900995285489787</v>
      </c>
      <c r="D68" s="105">
        <f t="shared" si="2"/>
        <v>1.8268727082242014E-2</v>
      </c>
      <c r="E68" s="98">
        <f>(2*Table!$AC$16*0.147)/A68</f>
        <v>0.63553184955015296</v>
      </c>
      <c r="F68" s="98">
        <f t="shared" si="3"/>
        <v>1.2710636991003059</v>
      </c>
      <c r="G68" s="147">
        <f>IF((('Raw Data'!C68)/('Raw Data'!C$135)*100)&lt;0,0,('Raw Data'!C68)/('Raw Data'!C$135)*100)</f>
        <v>4.0883431422830592</v>
      </c>
      <c r="H68" s="147">
        <f t="shared" si="4"/>
        <v>1.8270758065890362</v>
      </c>
      <c r="I68" s="10">
        <f t="shared" si="5"/>
        <v>3.7874479103193248E-2</v>
      </c>
      <c r="J68" s="98">
        <f>'Raw Data'!F68/I68</f>
        <v>0.4824028870762721</v>
      </c>
      <c r="K68" s="73">
        <f t="shared" si="6"/>
        <v>0.20035741200684165</v>
      </c>
      <c r="L68" s="147">
        <f>A68*Table!$AC$9/$AC$16</f>
        <v>32.382326730858722</v>
      </c>
      <c r="M68" s="147">
        <f>A68*Table!$AD$9/$AC$16</f>
        <v>11.102512022008705</v>
      </c>
      <c r="N68" s="147">
        <f>ABS(A68*Table!$AE$9/$AC$16)</f>
        <v>14.021958791285774</v>
      </c>
      <c r="O68" s="147">
        <f>($L68*(Table!$AC$10/Table!$AC$9)/(Table!$AC$12-Table!$AC$14))</f>
        <v>69.460160297852269</v>
      </c>
      <c r="P68" s="147">
        <f>ROUND(($N68*(Table!$AE$10/Table!$AE$9)/(Table!$AC$12-Table!$AC$13)),2)</f>
        <v>115.12</v>
      </c>
      <c r="Q68" s="147">
        <f>'Raw Data'!C68</f>
        <v>6.2430235931285528E-2</v>
      </c>
      <c r="R68" s="147">
        <f>'Raw Data'!C68/'Raw Data'!I$30*100</f>
        <v>0.55513894783124229</v>
      </c>
      <c r="S68" s="126">
        <f t="shared" si="7"/>
        <v>0.28792569659442718</v>
      </c>
      <c r="T68" s="126">
        <f t="shared" si="8"/>
        <v>0.78521873391738584</v>
      </c>
      <c r="U68" s="96">
        <f t="shared" si="9"/>
        <v>3.8493061378063777E-3</v>
      </c>
      <c r="V68" s="96">
        <f t="shared" si="10"/>
        <v>3.294993956251991E-2</v>
      </c>
      <c r="W68" s="96">
        <f t="shared" si="11"/>
        <v>1.4536674944549284E-2</v>
      </c>
      <c r="X68" s="138">
        <f t="shared" si="12"/>
        <v>4.5977707542138042E-2</v>
      </c>
      <c r="AS68" s="24"/>
      <c r="AT68" s="24"/>
    </row>
    <row r="69" spans="1:46" x14ac:dyDescent="0.2">
      <c r="A69" s="147">
        <v>158.40046691894531</v>
      </c>
      <c r="B69" s="111">
        <v>7.5366684127815609E-2</v>
      </c>
      <c r="C69" s="111">
        <f t="shared" si="1"/>
        <v>0.92463331587218445</v>
      </c>
      <c r="D69" s="105">
        <f t="shared" si="2"/>
        <v>3.4376636982713454E-2</v>
      </c>
      <c r="E69" s="98">
        <f>(2*Table!$AC$16*0.147)/A69</f>
        <v>0.57862888315919059</v>
      </c>
      <c r="F69" s="98">
        <f t="shared" si="3"/>
        <v>1.1572577663183812</v>
      </c>
      <c r="G69" s="147">
        <f>IF((('Raw Data'!C69)/('Raw Data'!C$135)*100)&lt;0,0,('Raw Data'!C69)/('Raw Data'!C$135)*100)</f>
        <v>7.5263890148968366</v>
      </c>
      <c r="H69" s="147">
        <f t="shared" si="4"/>
        <v>3.4380458726137775</v>
      </c>
      <c r="I69" s="10">
        <f t="shared" si="5"/>
        <v>4.0737211679096108E-2</v>
      </c>
      <c r="J69" s="98">
        <f>'Raw Data'!F69/I69</f>
        <v>0.84395709252186657</v>
      </c>
      <c r="K69" s="73">
        <f t="shared" si="6"/>
        <v>0.22006076836084673</v>
      </c>
      <c r="L69" s="147">
        <f>A69*Table!$AC$9/$AC$16</f>
        <v>35.566838433016997</v>
      </c>
      <c r="M69" s="147">
        <f>A69*Table!$AD$9/$AC$16</f>
        <v>12.194344605605828</v>
      </c>
      <c r="N69" s="147">
        <f>ABS(A69*Table!$AE$9/$AC$16)</f>
        <v>15.400892807644718</v>
      </c>
      <c r="O69" s="147">
        <f>($L69*(Table!$AC$10/Table!$AC$9)/(Table!$AC$12-Table!$AC$14))</f>
        <v>76.290944729766196</v>
      </c>
      <c r="P69" s="147">
        <f>ROUND(($N69*(Table!$AE$10/Table!$AE$9)/(Table!$AC$12-Table!$AC$13)),2)</f>
        <v>126.44</v>
      </c>
      <c r="Q69" s="147">
        <f>'Raw Data'!C69</f>
        <v>0.11493023593128551</v>
      </c>
      <c r="R69" s="147">
        <f>'Raw Data'!C69/'Raw Data'!I$30*100</f>
        <v>1.021976760092896</v>
      </c>
      <c r="S69" s="126">
        <f t="shared" si="7"/>
        <v>0.54179566563467452</v>
      </c>
      <c r="T69" s="126">
        <f t="shared" si="8"/>
        <v>0.67929461976083239</v>
      </c>
      <c r="U69" s="96">
        <f t="shared" si="9"/>
        <v>6.4518544671705357E-3</v>
      </c>
      <c r="V69" s="96">
        <f t="shared" si="10"/>
        <v>7.8913170238292613E-2</v>
      </c>
      <c r="W69" s="96">
        <f t="shared" si="11"/>
        <v>2.2674919610897484E-2</v>
      </c>
      <c r="X69" s="138">
        <f t="shared" si="12"/>
        <v>6.8652627153035523E-2</v>
      </c>
      <c r="AS69" s="24"/>
      <c r="AT69" s="24"/>
    </row>
    <row r="70" spans="1:46" x14ac:dyDescent="0.2">
      <c r="A70" s="147">
        <v>173.71159362792969</v>
      </c>
      <c r="B70" s="111">
        <v>0.125</v>
      </c>
      <c r="C70" s="111">
        <f t="shared" si="1"/>
        <v>0.875</v>
      </c>
      <c r="D70" s="105">
        <f t="shared" si="2"/>
        <v>4.9633315872184391E-2</v>
      </c>
      <c r="E70" s="98">
        <f>(2*Table!$AC$16*0.147)/A70</f>
        <v>0.52762791101622342</v>
      </c>
      <c r="F70" s="98">
        <f t="shared" si="3"/>
        <v>1.0552558220324468</v>
      </c>
      <c r="G70" s="147">
        <f>IF((('Raw Data'!C70)/('Raw Data'!C$135)*100)&lt;0,0,('Raw Data'!C70)/('Raw Data'!C$135)*100)</f>
        <v>12.490272389070634</v>
      </c>
      <c r="H70" s="147">
        <f t="shared" si="4"/>
        <v>4.9638833741737978</v>
      </c>
      <c r="I70" s="10">
        <f t="shared" si="5"/>
        <v>4.0072347088159321E-2</v>
      </c>
      <c r="J70" s="98">
        <f>'Raw Data'!F70/I70</f>
        <v>1.2387303801430036</v>
      </c>
      <c r="K70" s="73">
        <f t="shared" si="6"/>
        <v>0.24133203336143241</v>
      </c>
      <c r="L70" s="147">
        <f>A70*Table!$AC$9/$AC$16</f>
        <v>39.004759927052476</v>
      </c>
      <c r="M70" s="147">
        <f>A70*Table!$AD$9/$AC$16</f>
        <v>13.373060546417992</v>
      </c>
      <c r="N70" s="147">
        <f>ABS(A70*Table!$AE$9/$AC$16)</f>
        <v>16.889556482670358</v>
      </c>
      <c r="O70" s="147">
        <f>($L70*(Table!$AC$10/Table!$AC$9)/(Table!$AC$12-Table!$AC$14))</f>
        <v>83.665293708821281</v>
      </c>
      <c r="P70" s="147">
        <f>ROUND(($N70*(Table!$AE$10/Table!$AE$9)/(Table!$AC$12-Table!$AC$13)),2)</f>
        <v>138.66999999999999</v>
      </c>
      <c r="Q70" s="147">
        <f>'Raw Data'!C70</f>
        <v>0.19073023593128552</v>
      </c>
      <c r="R70" s="147">
        <f>'Raw Data'!C70/'Raw Data'!I$30*100</f>
        <v>1.6960016395106741</v>
      </c>
      <c r="S70" s="126">
        <f t="shared" si="7"/>
        <v>0.78224974200206365</v>
      </c>
      <c r="T70" s="126">
        <f t="shared" si="8"/>
        <v>0.55213182952674877</v>
      </c>
      <c r="U70" s="96">
        <f t="shared" si="9"/>
        <v>9.7633186368856588E-3</v>
      </c>
      <c r="V70" s="96">
        <f t="shared" si="10"/>
        <v>0.15899453833607327</v>
      </c>
      <c r="W70" s="96">
        <f t="shared" si="11"/>
        <v>2.7221431767592168E-2</v>
      </c>
      <c r="X70" s="138">
        <f t="shared" si="12"/>
        <v>9.5874058920627697E-2</v>
      </c>
      <c r="AS70" s="24"/>
      <c r="AT70" s="24"/>
    </row>
    <row r="71" spans="1:46" x14ac:dyDescent="0.2">
      <c r="A71" s="147">
        <v>189.41938781738281</v>
      </c>
      <c r="B71" s="111">
        <v>0.18360398114195914</v>
      </c>
      <c r="C71" s="111">
        <f t="shared" si="1"/>
        <v>0.81639601885804081</v>
      </c>
      <c r="D71" s="105">
        <f t="shared" si="2"/>
        <v>5.8603981141959138E-2</v>
      </c>
      <c r="E71" s="98">
        <f>(2*Table!$AC$16*0.147)/A71</f>
        <v>0.48387383319793703</v>
      </c>
      <c r="F71" s="98">
        <f t="shared" si="3"/>
        <v>0.96774766639587406</v>
      </c>
      <c r="G71" s="147">
        <f>IF((('Raw Data'!C71)/('Raw Data'!C$135)*100)&lt;0,0,('Raw Data'!C71)/('Raw Data'!C$135)*100)</f>
        <v>18.351322019526503</v>
      </c>
      <c r="H71" s="147">
        <f t="shared" si="4"/>
        <v>5.8610496304558684</v>
      </c>
      <c r="I71" s="10">
        <f t="shared" si="5"/>
        <v>3.7595624167610364E-2</v>
      </c>
      <c r="J71" s="98">
        <f>'Raw Data'!F71/I71</f>
        <v>1.5589712260995841</v>
      </c>
      <c r="K71" s="73">
        <f t="shared" si="6"/>
        <v>0.26315437597077523</v>
      </c>
      <c r="L71" s="147">
        <f>A71*Table!$AC$9/$AC$16</f>
        <v>42.531748129437268</v>
      </c>
      <c r="M71" s="147">
        <f>A71*Table!$AD$9/$AC$16</f>
        <v>14.582313644378493</v>
      </c>
      <c r="N71" s="147">
        <f>ABS(A71*Table!$AE$9/$AC$16)</f>
        <v>18.416787173726977</v>
      </c>
      <c r="O71" s="147">
        <f>($L71*(Table!$AC$10/Table!$AC$9)/(Table!$AC$12-Table!$AC$14))</f>
        <v>91.230690968333917</v>
      </c>
      <c r="P71" s="147">
        <f>ROUND(($N71*(Table!$AE$10/Table!$AE$9)/(Table!$AC$12-Table!$AC$13)),2)</f>
        <v>151.21</v>
      </c>
      <c r="Q71" s="147">
        <f>'Raw Data'!C71</f>
        <v>0.28023023593128549</v>
      </c>
      <c r="R71" s="147">
        <f>'Raw Data'!C71/'Raw Data'!I$30*100</f>
        <v>2.4918489575567313</v>
      </c>
      <c r="S71" s="126">
        <f t="shared" si="7"/>
        <v>0.92363261093911209</v>
      </c>
      <c r="T71" s="126">
        <f t="shared" si="8"/>
        <v>0.42585530219073964</v>
      </c>
      <c r="U71" s="96">
        <f t="shared" si="9"/>
        <v>1.3155194862941359E-2</v>
      </c>
      <c r="V71" s="96">
        <f t="shared" si="10"/>
        <v>0.26324880322516653</v>
      </c>
      <c r="W71" s="96">
        <f t="shared" si="11"/>
        <v>2.7031711606815025E-2</v>
      </c>
      <c r="X71" s="138">
        <f t="shared" si="12"/>
        <v>0.12290577052744273</v>
      </c>
      <c r="AS71" s="24"/>
      <c r="AT71" s="24"/>
    </row>
    <row r="72" spans="1:46" x14ac:dyDescent="0.2">
      <c r="A72" s="147">
        <v>208.12466430664062</v>
      </c>
      <c r="B72" s="111">
        <v>0.24705343111576744</v>
      </c>
      <c r="C72" s="111">
        <f t="shared" si="1"/>
        <v>0.7529465688842325</v>
      </c>
      <c r="D72" s="105">
        <f t="shared" si="2"/>
        <v>6.3449449973808303E-2</v>
      </c>
      <c r="E72" s="98">
        <f>(2*Table!$AC$16*0.147)/A72</f>
        <v>0.44038550438290941</v>
      </c>
      <c r="F72" s="98">
        <f t="shared" si="3"/>
        <v>0.88077100876581882</v>
      </c>
      <c r="G72" s="147">
        <f>IF((('Raw Data'!C72)/('Raw Data'!C$135)*100)&lt;0,0,('Raw Data'!C72)/('Raw Data'!C$135)*100)</f>
        <v>24.696972401550791</v>
      </c>
      <c r="H72" s="147">
        <f t="shared" si="4"/>
        <v>6.3456503820242887</v>
      </c>
      <c r="I72" s="10">
        <f t="shared" si="5"/>
        <v>4.0899121672270999E-2</v>
      </c>
      <c r="J72" s="98">
        <f>'Raw Data'!F72/I72</f>
        <v>1.5515370801536179</v>
      </c>
      <c r="K72" s="73">
        <f t="shared" si="6"/>
        <v>0.28914102611578074</v>
      </c>
      <c r="L72" s="147">
        <f>A72*Table!$AC$9/$AC$16</f>
        <v>46.731783392456897</v>
      </c>
      <c r="M72" s="147">
        <f>A72*Table!$AD$9/$AC$16</f>
        <v>16.022325734556649</v>
      </c>
      <c r="N72" s="147">
        <f>ABS(A72*Table!$AE$9/$AC$16)</f>
        <v>20.235455791009706</v>
      </c>
      <c r="O72" s="147">
        <f>($L72*(Table!$AC$10/Table!$AC$9)/(Table!$AC$12-Table!$AC$14))</f>
        <v>100.23977561659568</v>
      </c>
      <c r="P72" s="147">
        <f>ROUND(($N72*(Table!$AE$10/Table!$AE$9)/(Table!$AC$12-Table!$AC$13)),2)</f>
        <v>166.14</v>
      </c>
      <c r="Q72" s="147">
        <f>'Raw Data'!C72</f>
        <v>0.37713023593128553</v>
      </c>
      <c r="R72" s="147">
        <f>'Raw Data'!C72/'Raw Data'!I$30*100</f>
        <v>3.3534981767596692</v>
      </c>
      <c r="S72" s="126">
        <f t="shared" si="7"/>
        <v>1</v>
      </c>
      <c r="T72" s="126">
        <f t="shared" si="8"/>
        <v>0.3126087135587643</v>
      </c>
      <c r="U72" s="96">
        <f t="shared" si="9"/>
        <v>1.6112930141805731E-2</v>
      </c>
      <c r="V72" s="96">
        <f t="shared" si="10"/>
        <v>0.37094115176496428</v>
      </c>
      <c r="W72" s="96">
        <f t="shared" si="11"/>
        <v>2.4242424058823691E-2</v>
      </c>
      <c r="X72" s="138">
        <f t="shared" si="12"/>
        <v>0.14714819458626641</v>
      </c>
      <c r="AS72" s="24"/>
      <c r="AT72" s="24"/>
    </row>
    <row r="73" spans="1:46" x14ac:dyDescent="0.2">
      <c r="A73" s="147">
        <v>227.58477783203125</v>
      </c>
      <c r="B73" s="111">
        <v>0.30853850183342069</v>
      </c>
      <c r="C73" s="111">
        <f t="shared" si="1"/>
        <v>0.69146149816657931</v>
      </c>
      <c r="D73" s="105">
        <f t="shared" si="2"/>
        <v>6.1485070717653245E-2</v>
      </c>
      <c r="E73" s="98">
        <f>(2*Table!$AC$16*0.147)/A73</f>
        <v>0.40272941862943751</v>
      </c>
      <c r="F73" s="98">
        <f t="shared" si="3"/>
        <v>0.80545883725887502</v>
      </c>
      <c r="G73" s="147">
        <f>IF((('Raw Data'!C73)/('Raw Data'!C$135)*100)&lt;0,0,('Raw Data'!C73)/('Raw Data'!C$135)*100)</f>
        <v>30.84616301942572</v>
      </c>
      <c r="H73" s="147">
        <f t="shared" si="4"/>
        <v>6.1491906178749289</v>
      </c>
      <c r="I73" s="10">
        <f t="shared" si="5"/>
        <v>3.8819660244072074E-2</v>
      </c>
      <c r="J73" s="98">
        <f>'Raw Data'!F73/I73</f>
        <v>1.5840402979348422</v>
      </c>
      <c r="K73" s="73">
        <f t="shared" si="6"/>
        <v>0.31617634752665835</v>
      </c>
      <c r="L73" s="147">
        <f>A73*Table!$AC$9/$AC$16</f>
        <v>51.101307845941669</v>
      </c>
      <c r="M73" s="147">
        <f>A73*Table!$AD$9/$AC$16</f>
        <v>17.520448404322856</v>
      </c>
      <c r="N73" s="147">
        <f>ABS(A73*Table!$AE$9/$AC$16)</f>
        <v>22.127515380597266</v>
      </c>
      <c r="O73" s="147">
        <f>($L73*(Table!$AC$10/Table!$AC$9)/(Table!$AC$12-Table!$AC$14))</f>
        <v>109.61241494195983</v>
      </c>
      <c r="P73" s="147">
        <f>ROUND(($N73*(Table!$AE$10/Table!$AE$9)/(Table!$AC$12-Table!$AC$13)),2)</f>
        <v>181.67</v>
      </c>
      <c r="Q73" s="147">
        <f>'Raw Data'!C73</f>
        <v>0.47103023593128551</v>
      </c>
      <c r="R73" s="147">
        <f>'Raw Data'!C73/'Raw Data'!I$30*100</f>
        <v>4.1884709495476553</v>
      </c>
      <c r="S73" s="126">
        <f t="shared" si="7"/>
        <v>0.96904024767801855</v>
      </c>
      <c r="T73" s="126">
        <f t="shared" si="8"/>
        <v>0.22083303098857487</v>
      </c>
      <c r="U73" s="96">
        <f t="shared" si="9"/>
        <v>1.8404003068425573E-2</v>
      </c>
      <c r="V73" s="96">
        <f t="shared" si="10"/>
        <v>0.46445066593872586</v>
      </c>
      <c r="W73" s="96">
        <f t="shared" si="11"/>
        <v>1.9646198989576733E-2</v>
      </c>
      <c r="X73" s="138">
        <f t="shared" si="12"/>
        <v>0.16679439357584314</v>
      </c>
      <c r="AS73" s="24"/>
      <c r="AT73" s="24"/>
    </row>
    <row r="74" spans="1:46" x14ac:dyDescent="0.2">
      <c r="A74" s="147">
        <v>249.56936645507812</v>
      </c>
      <c r="B74" s="111">
        <v>0.36805919329491887</v>
      </c>
      <c r="C74" s="111">
        <f t="shared" si="1"/>
        <v>0.63194080670508113</v>
      </c>
      <c r="D74" s="105">
        <f t="shared" si="2"/>
        <v>5.9520691461498187E-2</v>
      </c>
      <c r="E74" s="98">
        <f>(2*Table!$AC$16*0.147)/A74</f>
        <v>0.3672529468142931</v>
      </c>
      <c r="F74" s="98">
        <f t="shared" si="3"/>
        <v>0.7345058936285862</v>
      </c>
      <c r="G74" s="147">
        <f>IF((('Raw Data'!C74)/('Raw Data'!C$135)*100)&lt;0,0,('Raw Data'!C74)/('Raw Data'!C$135)*100)</f>
        <v>36.798893873151293</v>
      </c>
      <c r="H74" s="147">
        <f t="shared" si="4"/>
        <v>5.9527308537255728</v>
      </c>
      <c r="I74" s="10">
        <f t="shared" si="5"/>
        <v>4.0048065936775512E-2</v>
      </c>
      <c r="J74" s="98">
        <f>'Raw Data'!F74/I74</f>
        <v>1.4863965873216551</v>
      </c>
      <c r="K74" s="73">
        <f t="shared" si="6"/>
        <v>0.34671884249897705</v>
      </c>
      <c r="L74" s="147">
        <f>A74*Table!$AC$9/$AC$16</f>
        <v>56.037671524543491</v>
      </c>
      <c r="M74" s="147">
        <f>A74*Table!$AD$9/$AC$16</f>
        <v>19.212915951272056</v>
      </c>
      <c r="N74" s="147">
        <f>ABS(A74*Table!$AE$9/$AC$16)</f>
        <v>24.265023554591259</v>
      </c>
      <c r="O74" s="147">
        <f>($L74*(Table!$AC$10/Table!$AC$9)/(Table!$AC$12-Table!$AC$14))</f>
        <v>120.20092562107143</v>
      </c>
      <c r="P74" s="147">
        <f>ROUND(($N74*(Table!$AE$10/Table!$AE$9)/(Table!$AC$12-Table!$AC$13)),2)</f>
        <v>199.22</v>
      </c>
      <c r="Q74" s="147">
        <f>'Raw Data'!C74</f>
        <v>0.56193023593128555</v>
      </c>
      <c r="R74" s="147">
        <f>'Raw Data'!C74/'Raw Data'!I$30*100</f>
        <v>4.99676727592069</v>
      </c>
      <c r="S74" s="126">
        <f t="shared" si="7"/>
        <v>0.9380804953560371</v>
      </c>
      <c r="T74" s="126">
        <f t="shared" si="8"/>
        <v>0.14695253841674938</v>
      </c>
      <c r="U74" s="96">
        <f t="shared" si="9"/>
        <v>2.0021556919807688E-2</v>
      </c>
      <c r="V74" s="96">
        <f t="shared" si="10"/>
        <v>0.53555706582342411</v>
      </c>
      <c r="W74" s="96">
        <f t="shared" si="11"/>
        <v>1.5815418832804157E-2</v>
      </c>
      <c r="X74" s="138">
        <f t="shared" si="12"/>
        <v>0.18260981240864729</v>
      </c>
      <c r="AS74" s="24"/>
      <c r="AT74" s="24"/>
    </row>
    <row r="75" spans="1:46" x14ac:dyDescent="0.2">
      <c r="A75" s="147">
        <v>272.42660522460937</v>
      </c>
      <c r="B75" s="111">
        <v>0.40498952331063393</v>
      </c>
      <c r="C75" s="111">
        <f t="shared" si="1"/>
        <v>0.59501047668936602</v>
      </c>
      <c r="D75" s="105">
        <f t="shared" si="2"/>
        <v>3.6930330015715052E-2</v>
      </c>
      <c r="E75" s="98">
        <f>(2*Table!$AC$16*0.147)/A75</f>
        <v>0.33643955291971633</v>
      </c>
      <c r="F75" s="98">
        <f t="shared" si="3"/>
        <v>0.67287910583943267</v>
      </c>
      <c r="G75" s="147">
        <f>IF((('Raw Data'!C75)/('Raw Data'!C$135)*100)&lt;0,0,('Raw Data'!C75)/('Raw Data'!C$135)*100)</f>
        <v>40.492337439159236</v>
      </c>
      <c r="H75" s="147">
        <f t="shared" si="4"/>
        <v>3.693443566007943</v>
      </c>
      <c r="I75" s="10">
        <f t="shared" si="5"/>
        <v>3.8058242039257228E-2</v>
      </c>
      <c r="J75" s="98">
        <f>'Raw Data'!F75/I75</f>
        <v>0.97047140595672821</v>
      </c>
      <c r="K75" s="73">
        <f t="shared" si="6"/>
        <v>0.37847368277229682</v>
      </c>
      <c r="L75" s="147">
        <f>A75*Table!$AC$9/$AC$16</f>
        <v>61.169977850110115</v>
      </c>
      <c r="M75" s="147">
        <f>A75*Table!$AD$9/$AC$16</f>
        <v>20.97256383432347</v>
      </c>
      <c r="N75" s="147">
        <f>ABS(A75*Table!$AE$9/$AC$16)</f>
        <v>26.487377383563391</v>
      </c>
      <c r="O75" s="147">
        <f>($L75*(Table!$AC$10/Table!$AC$9)/(Table!$AC$12-Table!$AC$14))</f>
        <v>131.20973369821991</v>
      </c>
      <c r="P75" s="147">
        <f>ROUND(($N75*(Table!$AE$10/Table!$AE$9)/(Table!$AC$12-Table!$AC$13)),2)</f>
        <v>217.47</v>
      </c>
      <c r="Q75" s="147">
        <f>'Raw Data'!C75</f>
        <v>0.61833023593128555</v>
      </c>
      <c r="R75" s="147">
        <f>'Raw Data'!C75/'Raw Data'!I$30*100</f>
        <v>5.4982844685217813</v>
      </c>
      <c r="S75" s="126">
        <f t="shared" si="7"/>
        <v>0.58204334365325083</v>
      </c>
      <c r="T75" s="126">
        <f t="shared" si="8"/>
        <v>0.10848197746302546</v>
      </c>
      <c r="U75" s="96">
        <f t="shared" si="9"/>
        <v>2.0182626671093943E-2</v>
      </c>
      <c r="V75" s="96">
        <f t="shared" si="10"/>
        <v>0.5428629023162721</v>
      </c>
      <c r="W75" s="96">
        <f t="shared" si="11"/>
        <v>8.2353001859666805E-3</v>
      </c>
      <c r="X75" s="138">
        <f t="shared" si="12"/>
        <v>0.19084511259461398</v>
      </c>
      <c r="AS75" s="24"/>
      <c r="AT75" s="24"/>
    </row>
    <row r="76" spans="1:46" x14ac:dyDescent="0.2">
      <c r="A76" s="147">
        <v>298.17776489257812</v>
      </c>
      <c r="B76" s="111">
        <v>0.43170508119434264</v>
      </c>
      <c r="C76" s="111">
        <f t="shared" si="1"/>
        <v>0.56829491880565741</v>
      </c>
      <c r="D76" s="105">
        <f t="shared" si="2"/>
        <v>2.6715557883708718E-2</v>
      </c>
      <c r="E76" s="98">
        <f>(2*Table!$AC$16*0.147)/A76</f>
        <v>0.30738403749931992</v>
      </c>
      <c r="F76" s="98">
        <f t="shared" si="3"/>
        <v>0.61476807499863984</v>
      </c>
      <c r="G76" s="147">
        <f>IF((('Raw Data'!C76)/('Raw Data'!C$135)*100)&lt;0,0,('Raw Data'!C76)/('Raw Data'!C$135)*100)</f>
        <v>43.164190231590517</v>
      </c>
      <c r="H76" s="147">
        <f t="shared" si="4"/>
        <v>2.6718527924312809</v>
      </c>
      <c r="I76" s="10">
        <f t="shared" si="5"/>
        <v>3.9225736418745438E-2</v>
      </c>
      <c r="J76" s="98">
        <f>'Raw Data'!F76/I76</f>
        <v>0.68114789838704903</v>
      </c>
      <c r="K76" s="73">
        <f t="shared" si="6"/>
        <v>0.41424895599554945</v>
      </c>
      <c r="L76" s="147">
        <f>A76*Table!$AC$9/$AC$16</f>
        <v>66.952077822341479</v>
      </c>
      <c r="M76" s="147">
        <f>A76*Table!$AD$9/$AC$16</f>
        <v>22.954998110517078</v>
      </c>
      <c r="N76" s="147">
        <f>ABS(A76*Table!$AE$9/$AC$16)</f>
        <v>28.991100115150221</v>
      </c>
      <c r="O76" s="147">
        <f>($L76*(Table!$AC$10/Table!$AC$9)/(Table!$AC$12-Table!$AC$14))</f>
        <v>143.61235054127303</v>
      </c>
      <c r="P76" s="147">
        <f>ROUND(($N76*(Table!$AE$10/Table!$AE$9)/(Table!$AC$12-Table!$AC$13)),2)</f>
        <v>238.02</v>
      </c>
      <c r="Q76" s="147">
        <f>'Raw Data'!C76</f>
        <v>0.6591302359312855</v>
      </c>
      <c r="R76" s="147">
        <f>'Raw Data'!C76/'Raw Data'!I$30*100</f>
        <v>5.8610841397651239</v>
      </c>
      <c r="S76" s="126">
        <f t="shared" si="7"/>
        <v>0.42105263157894673</v>
      </c>
      <c r="T76" s="126">
        <f t="shared" si="8"/>
        <v>8.5251501649874606E-2</v>
      </c>
      <c r="U76" s="96">
        <f t="shared" si="9"/>
        <v>1.9656342054467559E-2</v>
      </c>
      <c r="V76" s="96">
        <f t="shared" si="10"/>
        <v>0.51914175757789816</v>
      </c>
      <c r="W76" s="96">
        <f t="shared" si="11"/>
        <v>4.9728919215464825E-3</v>
      </c>
      <c r="X76" s="138">
        <f t="shared" si="12"/>
        <v>0.19581800451616047</v>
      </c>
      <c r="AS76" s="24"/>
      <c r="AT76" s="24"/>
    </row>
    <row r="77" spans="1:46" x14ac:dyDescent="0.2">
      <c r="A77" s="147">
        <v>327.206787109375</v>
      </c>
      <c r="B77" s="111">
        <v>0.45501571503404925</v>
      </c>
      <c r="C77" s="111">
        <f t="shared" si="1"/>
        <v>0.54498428496595075</v>
      </c>
      <c r="D77" s="105">
        <f t="shared" si="2"/>
        <v>2.3310633839706607E-2</v>
      </c>
      <c r="E77" s="98">
        <f>(2*Table!$AC$16*0.147)/A77</f>
        <v>0.28011364334739858</v>
      </c>
      <c r="F77" s="98">
        <f t="shared" si="3"/>
        <v>0.56022728669479716</v>
      </c>
      <c r="G77" s="147">
        <f>IF((('Raw Data'!C77)/('Raw Data'!C$135)*100)&lt;0,0,('Raw Data'!C77)/('Raw Data'!C$135)*100)</f>
        <v>45.495512766162896</v>
      </c>
      <c r="H77" s="147">
        <f t="shared" si="4"/>
        <v>2.3313225345723794</v>
      </c>
      <c r="I77" s="10">
        <f t="shared" si="5"/>
        <v>4.0347048478717951E-2</v>
      </c>
      <c r="J77" s="98">
        <f>'Raw Data'!F77/I77</f>
        <v>0.57781736768232173</v>
      </c>
      <c r="K77" s="73">
        <f t="shared" si="6"/>
        <v>0.45457806018348884</v>
      </c>
      <c r="L77" s="147">
        <f>A77*Table!$AC$9/$AC$16</f>
        <v>73.470180724030513</v>
      </c>
      <c r="M77" s="147">
        <f>A77*Table!$AD$9/$AC$16</f>
        <v>25.189776248239031</v>
      </c>
      <c r="N77" s="147">
        <f>ABS(A77*Table!$AE$9/$AC$16)</f>
        <v>31.813521463822106</v>
      </c>
      <c r="O77" s="147">
        <f>($L77*(Table!$AC$10/Table!$AC$9)/(Table!$AC$12-Table!$AC$14))</f>
        <v>157.59369524674071</v>
      </c>
      <c r="P77" s="147">
        <f>ROUND(($N77*(Table!$AE$10/Table!$AE$9)/(Table!$AC$12-Table!$AC$13)),2)</f>
        <v>261.19</v>
      </c>
      <c r="Q77" s="147">
        <f>'Raw Data'!C77</f>
        <v>0.69473023593128547</v>
      </c>
      <c r="R77" s="147">
        <f>'Raw Data'!C77/'Raw Data'!I$30*100</f>
        <v>6.1776446372225493</v>
      </c>
      <c r="S77" s="126">
        <f t="shared" si="7"/>
        <v>0.36738906088751205</v>
      </c>
      <c r="T77" s="126">
        <f t="shared" si="8"/>
        <v>6.8418799329792224E-2</v>
      </c>
      <c r="U77" s="96">
        <f t="shared" si="9"/>
        <v>1.8879940394260698E-2</v>
      </c>
      <c r="V77" s="96">
        <f t="shared" si="10"/>
        <v>0.48494215959052406</v>
      </c>
      <c r="W77" s="96">
        <f t="shared" si="11"/>
        <v>3.6033359823800077E-3</v>
      </c>
      <c r="X77" s="138">
        <f t="shared" si="12"/>
        <v>0.19942134049854046</v>
      </c>
      <c r="AS77" s="24"/>
      <c r="AT77" s="24"/>
    </row>
    <row r="78" spans="1:46" x14ac:dyDescent="0.2">
      <c r="A78" s="147">
        <v>357.60684204101562</v>
      </c>
      <c r="B78" s="111">
        <v>0.47767155578837095</v>
      </c>
      <c r="C78" s="111">
        <f t="shared" si="1"/>
        <v>0.52232844421162905</v>
      </c>
      <c r="D78" s="105">
        <f t="shared" si="2"/>
        <v>2.2655840754321699E-2</v>
      </c>
      <c r="E78" s="98">
        <f>(2*Table!$AC$16*0.147)/A78</f>
        <v>0.25630126297944622</v>
      </c>
      <c r="F78" s="98">
        <f t="shared" si="3"/>
        <v>0.51260252595889244</v>
      </c>
      <c r="G78" s="147">
        <f>IF((('Raw Data'!C78)/('Raw Data'!C$135)*100)&lt;0,0,('Raw Data'!C78)/('Raw Data'!C$135)*100)</f>
        <v>47.761348712685511</v>
      </c>
      <c r="H78" s="147">
        <f t="shared" si="4"/>
        <v>2.2658359465226141</v>
      </c>
      <c r="I78" s="10">
        <f t="shared" si="5"/>
        <v>3.8583516022135722E-2</v>
      </c>
      <c r="J78" s="98">
        <f>'Raw Data'!F78/I78</f>
        <v>0.58725491612083214</v>
      </c>
      <c r="K78" s="73">
        <f t="shared" si="6"/>
        <v>0.49681189684188737</v>
      </c>
      <c r="L78" s="147">
        <f>A78*Table!$AC$9/$AC$16</f>
        <v>80.296131828466201</v>
      </c>
      <c r="M78" s="147">
        <f>A78*Table!$AD$9/$AC$16</f>
        <v>27.53010234118841</v>
      </c>
      <c r="N78" s="147">
        <f>ABS(A78*Table!$AE$9/$AC$16)</f>
        <v>34.769244994537985</v>
      </c>
      <c r="O78" s="147">
        <f>($L78*(Table!$AC$10/Table!$AC$9)/(Table!$AC$12-Table!$AC$14))</f>
        <v>172.23537500743504</v>
      </c>
      <c r="P78" s="147">
        <f>ROUND(($N78*(Table!$AE$10/Table!$AE$9)/(Table!$AC$12-Table!$AC$13)),2)</f>
        <v>285.45999999999998</v>
      </c>
      <c r="Q78" s="147">
        <f>'Raw Data'!C78</f>
        <v>0.72933023593128554</v>
      </c>
      <c r="R78" s="147">
        <f>'Raw Data'!C78/'Raw Data'!I$30*100</f>
        <v>6.4853129858749909</v>
      </c>
      <c r="S78" s="126">
        <f t="shared" si="7"/>
        <v>0.35706914344685331</v>
      </c>
      <c r="T78" s="126">
        <f t="shared" si="8"/>
        <v>5.4722194937650626E-2</v>
      </c>
      <c r="U78" s="96">
        <f t="shared" si="9"/>
        <v>1.8135315725114565E-2</v>
      </c>
      <c r="V78" s="96">
        <f t="shared" si="10"/>
        <v>0.45304242674600759</v>
      </c>
      <c r="W78" s="96">
        <f t="shared" si="11"/>
        <v>2.931999063735985E-3</v>
      </c>
      <c r="X78" s="138">
        <f t="shared" si="12"/>
        <v>0.20235333956227644</v>
      </c>
      <c r="AS78" s="24"/>
      <c r="AT78" s="24"/>
    </row>
    <row r="79" spans="1:46" x14ac:dyDescent="0.2">
      <c r="A79" s="147">
        <v>391.37640380859375</v>
      </c>
      <c r="B79" s="111">
        <v>0.49875589313776852</v>
      </c>
      <c r="C79" s="111">
        <f t="shared" si="1"/>
        <v>0.50124410686223153</v>
      </c>
      <c r="D79" s="105">
        <f t="shared" si="2"/>
        <v>2.1084337349397575E-2</v>
      </c>
      <c r="E79" s="98">
        <f>(2*Table!$AC$16*0.147)/A79</f>
        <v>0.2341865385170957</v>
      </c>
      <c r="F79" s="98">
        <f t="shared" si="3"/>
        <v>0.4683730770341914</v>
      </c>
      <c r="G79" s="147">
        <f>IF((('Raw Data'!C79)/('Raw Data'!C$135)*100)&lt;0,0,('Raw Data'!C79)/('Raw Data'!C$135)*100)</f>
        <v>49.870016847888628</v>
      </c>
      <c r="H79" s="147">
        <f t="shared" si="4"/>
        <v>2.1086681352031178</v>
      </c>
      <c r="I79" s="10">
        <f t="shared" si="5"/>
        <v>3.9188818878953313E-2</v>
      </c>
      <c r="J79" s="98">
        <f>'Raw Data'!F79/I79</f>
        <v>0.53807902241616057</v>
      </c>
      <c r="K79" s="73">
        <f t="shared" si="6"/>
        <v>0.54372688298005956</v>
      </c>
      <c r="L79" s="147">
        <f>A79*Table!$AC$9/$AC$16</f>
        <v>87.878663437769092</v>
      </c>
      <c r="M79" s="147">
        <f>A79*Table!$AD$9/$AC$16</f>
        <v>30.129827464377971</v>
      </c>
      <c r="N79" s="147">
        <f>ABS(A79*Table!$AE$9/$AC$16)</f>
        <v>38.052577493865378</v>
      </c>
      <c r="O79" s="147">
        <f>($L79*(Table!$AC$10/Table!$AC$9)/(Table!$AC$12-Table!$AC$14))</f>
        <v>188.49992157393632</v>
      </c>
      <c r="P79" s="147">
        <f>ROUND(($N79*(Table!$AE$10/Table!$AE$9)/(Table!$AC$12-Table!$AC$13)),2)</f>
        <v>312.42</v>
      </c>
      <c r="Q79" s="147">
        <f>'Raw Data'!C79</f>
        <v>0.76153023593128555</v>
      </c>
      <c r="R79" s="147">
        <f>'Raw Data'!C79/'Raw Data'!I$30*100</f>
        <v>6.7716401773954731</v>
      </c>
      <c r="S79" s="126">
        <f t="shared" si="7"/>
        <v>0.33230134158926689</v>
      </c>
      <c r="T79" s="126">
        <f t="shared" si="8"/>
        <v>4.4080396053460369E-2</v>
      </c>
      <c r="U79" s="96">
        <f t="shared" si="9"/>
        <v>1.7302116610758186E-2</v>
      </c>
      <c r="V79" s="96">
        <f t="shared" si="10"/>
        <v>0.41840676862689752</v>
      </c>
      <c r="W79" s="96">
        <f t="shared" si="11"/>
        <v>2.2780642173482126E-3</v>
      </c>
      <c r="X79" s="138">
        <f t="shared" si="12"/>
        <v>0.20463140377962466</v>
      </c>
      <c r="AS79" s="24"/>
      <c r="AT79" s="24"/>
    </row>
    <row r="80" spans="1:46" x14ac:dyDescent="0.2">
      <c r="A80" s="147">
        <v>427.36203002929687</v>
      </c>
      <c r="B80" s="111">
        <v>0.51905447878470401</v>
      </c>
      <c r="C80" s="111">
        <f t="shared" si="1"/>
        <v>0.48094552121529599</v>
      </c>
      <c r="D80" s="105">
        <f t="shared" si="2"/>
        <v>2.0298585646935485E-2</v>
      </c>
      <c r="E80" s="98">
        <f>(2*Table!$AC$16*0.147)/A80</f>
        <v>0.21446707668184847</v>
      </c>
      <c r="F80" s="98">
        <f t="shared" si="3"/>
        <v>0.42893415336369695</v>
      </c>
      <c r="G80" s="147">
        <f>IF((('Raw Data'!C80)/('Raw Data'!C$135)*100)&lt;0,0,('Raw Data'!C80)/('Raw Data'!C$135)*100)</f>
        <v>51.900101077431991</v>
      </c>
      <c r="H80" s="147">
        <f t="shared" si="4"/>
        <v>2.0300842295433625</v>
      </c>
      <c r="I80" s="10">
        <f t="shared" si="5"/>
        <v>3.8201295264525426E-2</v>
      </c>
      <c r="J80" s="98">
        <f>'Raw Data'!F80/I80</f>
        <v>0.53141764316786078</v>
      </c>
      <c r="K80" s="73">
        <f t="shared" si="6"/>
        <v>0.59372057750702323</v>
      </c>
      <c r="L80" s="147">
        <f>A80*Table!$AC$9/$AC$16</f>
        <v>95.958784529568774</v>
      </c>
      <c r="M80" s="147">
        <f>A80*Table!$AD$9/$AC$16</f>
        <v>32.900154695852152</v>
      </c>
      <c r="N80" s="147">
        <f>ABS(A80*Table!$AE$9/$AC$16)</f>
        <v>41.551372559441873</v>
      </c>
      <c r="O80" s="147">
        <f>($L80*(Table!$AC$10/Table!$AC$9)/(Table!$AC$12-Table!$AC$14))</f>
        <v>205.8317986477237</v>
      </c>
      <c r="P80" s="147">
        <f>ROUND(($N80*(Table!$AE$10/Table!$AE$9)/(Table!$AC$12-Table!$AC$13)),2)</f>
        <v>341.14</v>
      </c>
      <c r="Q80" s="147">
        <f>'Raw Data'!C80</f>
        <v>0.79253023593128546</v>
      </c>
      <c r="R80" s="147">
        <f>'Raw Data'!C80/'Raw Data'!I$30*100</f>
        <v>7.0472967903499733</v>
      </c>
      <c r="S80" s="126">
        <f t="shared" si="7"/>
        <v>0.31991744066047328</v>
      </c>
      <c r="T80" s="126">
        <f t="shared" si="8"/>
        <v>3.5487921024425884E-2</v>
      </c>
      <c r="U80" s="96">
        <f t="shared" si="9"/>
        <v>1.6490226775333461E-2</v>
      </c>
      <c r="V80" s="96">
        <f t="shared" si="10"/>
        <v>0.38574750335004726</v>
      </c>
      <c r="W80" s="96">
        <f t="shared" si="11"/>
        <v>1.8393704029852783E-3</v>
      </c>
      <c r="X80" s="138">
        <f t="shared" si="12"/>
        <v>0.20647077418260995</v>
      </c>
      <c r="AS80" s="24"/>
      <c r="AT80" s="24"/>
    </row>
    <row r="81" spans="1:46" x14ac:dyDescent="0.2">
      <c r="A81" s="147">
        <v>468.94607543945312</v>
      </c>
      <c r="B81" s="111">
        <v>0.53856731272917757</v>
      </c>
      <c r="C81" s="111">
        <f t="shared" si="1"/>
        <v>0.46143268727082243</v>
      </c>
      <c r="D81" s="105">
        <f t="shared" si="2"/>
        <v>1.9512833944473562E-2</v>
      </c>
      <c r="E81" s="98">
        <f>(2*Table!$AC$16*0.147)/A81</f>
        <v>0.19544909332978835</v>
      </c>
      <c r="F81" s="98">
        <f t="shared" si="3"/>
        <v>0.39089818665957671</v>
      </c>
      <c r="G81" s="147">
        <f>IF((('Raw Data'!C81)/('Raw Data'!C$135)*100)&lt;0,0,('Raw Data'!C81)/('Raw Data'!C$135)*100)</f>
        <v>53.851601401315627</v>
      </c>
      <c r="H81" s="147">
        <f t="shared" si="4"/>
        <v>1.9515003238836357</v>
      </c>
      <c r="I81" s="10">
        <f t="shared" si="5"/>
        <v>4.0326972004119721E-2</v>
      </c>
      <c r="J81" s="98">
        <f>'Raw Data'!F81/I81</f>
        <v>0.48391937874340668</v>
      </c>
      <c r="K81" s="73">
        <f t="shared" si="6"/>
        <v>0.65149197908498668</v>
      </c>
      <c r="L81" s="147">
        <f>A81*Table!$AC$9/$AC$16</f>
        <v>105.29596044364668</v>
      </c>
      <c r="M81" s="147">
        <f>A81*Table!$AD$9/$AC$16</f>
        <v>36.101472152107434</v>
      </c>
      <c r="N81" s="147">
        <f>ABS(A81*Table!$AE$9/$AC$16)</f>
        <v>45.594488330039695</v>
      </c>
      <c r="O81" s="147">
        <f>($L81*(Table!$AC$10/Table!$AC$9)/(Table!$AC$12-Table!$AC$14))</f>
        <v>225.86006101168317</v>
      </c>
      <c r="P81" s="147">
        <f>ROUND(($N81*(Table!$AE$10/Table!$AE$9)/(Table!$AC$12-Table!$AC$13)),2)</f>
        <v>374.34</v>
      </c>
      <c r="Q81" s="147">
        <f>'Raw Data'!C81</f>
        <v>0.82233023593128551</v>
      </c>
      <c r="R81" s="147">
        <f>'Raw Data'!C81/'Raw Data'!I$30*100</f>
        <v>7.3122828247384932</v>
      </c>
      <c r="S81" s="126">
        <f t="shared" si="7"/>
        <v>0.30753353973168229</v>
      </c>
      <c r="T81" s="126">
        <f t="shared" si="8"/>
        <v>2.8628003332088814E-2</v>
      </c>
      <c r="U81" s="96">
        <f t="shared" si="9"/>
        <v>1.5593014224260422E-2</v>
      </c>
      <c r="V81" s="96">
        <f t="shared" si="10"/>
        <v>0.35092770210549379</v>
      </c>
      <c r="W81" s="96">
        <f t="shared" si="11"/>
        <v>1.4684860331351944E-3</v>
      </c>
      <c r="X81" s="138">
        <f t="shared" si="12"/>
        <v>0.20793926021574516</v>
      </c>
      <c r="AS81" s="24"/>
      <c r="AT81" s="24"/>
    </row>
    <row r="82" spans="1:46" x14ac:dyDescent="0.2">
      <c r="A82" s="147">
        <v>512.52423095703125</v>
      </c>
      <c r="B82" s="111">
        <v>0.55716343635411214</v>
      </c>
      <c r="C82" s="111">
        <f t="shared" si="1"/>
        <v>0.44283656364588786</v>
      </c>
      <c r="D82" s="105">
        <f t="shared" si="2"/>
        <v>1.8596123624934568E-2</v>
      </c>
      <c r="E82" s="98">
        <f>(2*Table!$AC$16*0.147)/A82</f>
        <v>0.17883073565918442</v>
      </c>
      <c r="F82" s="98">
        <f t="shared" si="3"/>
        <v>0.35766147131836884</v>
      </c>
      <c r="G82" s="147">
        <f>IF((('Raw Data'!C82)/('Raw Data'!C$135)*100)&lt;0,0,('Raw Data'!C82)/('Raw Data'!C$135)*100)</f>
        <v>55.711420501929553</v>
      </c>
      <c r="H82" s="147">
        <f t="shared" si="4"/>
        <v>1.859819100613926</v>
      </c>
      <c r="I82" s="10">
        <f t="shared" si="5"/>
        <v>3.859149700336284E-2</v>
      </c>
      <c r="J82" s="98">
        <f>'Raw Data'!F82/I82</f>
        <v>0.48192458054992288</v>
      </c>
      <c r="K82" s="73">
        <f t="shared" si="6"/>
        <v>0.71203373488583244</v>
      </c>
      <c r="L82" s="147">
        <f>A82*Table!$AC$9/$AC$16</f>
        <v>115.0808887753018</v>
      </c>
      <c r="M82" s="147">
        <f>A82*Table!$AD$9/$AC$16</f>
        <v>39.456304722960617</v>
      </c>
      <c r="N82" s="147">
        <f>ABS(A82*Table!$AE$9/$AC$16)</f>
        <v>49.83148658475141</v>
      </c>
      <c r="O82" s="147">
        <f>($L82*(Table!$AC$10/Table!$AC$9)/(Table!$AC$12-Table!$AC$14))</f>
        <v>246.84875327177568</v>
      </c>
      <c r="P82" s="147">
        <f>ROUND(($N82*(Table!$AE$10/Table!$AE$9)/(Table!$AC$12-Table!$AC$13)),2)</f>
        <v>409.13</v>
      </c>
      <c r="Q82" s="147">
        <f>'Raw Data'!C82</f>
        <v>0.85073023593128549</v>
      </c>
      <c r="R82" s="147">
        <f>'Raw Data'!C82/'Raw Data'!I$30*100</f>
        <v>7.5648198508000348</v>
      </c>
      <c r="S82" s="126">
        <f t="shared" si="7"/>
        <v>0.29308565531475811</v>
      </c>
      <c r="T82" s="126">
        <f t="shared" si="8"/>
        <v>2.315484531594747E-2</v>
      </c>
      <c r="U82" s="96">
        <f t="shared" si="9"/>
        <v>1.4759926251046364E-2</v>
      </c>
      <c r="V82" s="96">
        <f t="shared" si="10"/>
        <v>0.31981163286008873</v>
      </c>
      <c r="W82" s="96">
        <f t="shared" si="11"/>
        <v>1.1716257343471449E-3</v>
      </c>
      <c r="X82" s="138">
        <f t="shared" si="12"/>
        <v>0.20911088595009231</v>
      </c>
      <c r="AS82" s="24"/>
      <c r="AT82" s="24"/>
    </row>
    <row r="83" spans="1:46" x14ac:dyDescent="0.2">
      <c r="A83" s="147">
        <v>561.82666015625</v>
      </c>
      <c r="B83" s="111">
        <v>0.57530120481927716</v>
      </c>
      <c r="C83" s="111">
        <f t="shared" si="1"/>
        <v>0.42469879518072284</v>
      </c>
      <c r="D83" s="105">
        <f t="shared" si="2"/>
        <v>1.8137768465165016E-2</v>
      </c>
      <c r="E83" s="98">
        <f>(2*Table!$AC$16*0.147)/A83</f>
        <v>0.16313765751115011</v>
      </c>
      <c r="F83" s="98">
        <f t="shared" si="3"/>
        <v>0.32627531502230023</v>
      </c>
      <c r="G83" s="147">
        <f>IF((('Raw Data'!C83)/('Raw Data'!C$135)*100)&lt;0,0,('Raw Data'!C83)/('Raw Data'!C$135)*100)</f>
        <v>57.525398990908641</v>
      </c>
      <c r="H83" s="147">
        <f t="shared" si="4"/>
        <v>1.8139784889790889</v>
      </c>
      <c r="I83" s="10">
        <f t="shared" si="5"/>
        <v>3.9887941123606052E-2</v>
      </c>
      <c r="J83" s="98">
        <f>'Raw Data'!F83/I83</f>
        <v>0.45476864382592941</v>
      </c>
      <c r="K83" s="73">
        <f t="shared" si="6"/>
        <v>0.78052804341074411</v>
      </c>
      <c r="L83" s="147">
        <f>A83*Table!$AC$9/$AC$16</f>
        <v>126.15113097718348</v>
      </c>
      <c r="M83" s="147">
        <f>A83*Table!$AD$9/$AC$16</f>
        <v>43.251816335034341</v>
      </c>
      <c r="N83" s="147">
        <f>ABS(A83*Table!$AE$9/$AC$16)</f>
        <v>54.625042071189469</v>
      </c>
      <c r="O83" s="147">
        <f>($L83*(Table!$AC$10/Table!$AC$9)/(Table!$AC$12-Table!$AC$14))</f>
        <v>270.59444654050515</v>
      </c>
      <c r="P83" s="147">
        <f>ROUND(($N83*(Table!$AE$10/Table!$AE$9)/(Table!$AC$12-Table!$AC$13)),2)</f>
        <v>448.48</v>
      </c>
      <c r="Q83" s="147">
        <f>'Raw Data'!C83</f>
        <v>0.87843023593128555</v>
      </c>
      <c r="R83" s="147">
        <f>'Raw Data'!C83/'Raw Data'!I$30*100</f>
        <v>7.811132372698089</v>
      </c>
      <c r="S83" s="126">
        <f t="shared" si="7"/>
        <v>0.28586171310629516</v>
      </c>
      <c r="T83" s="126">
        <f t="shared" si="8"/>
        <v>1.8712385238631613E-2</v>
      </c>
      <c r="U83" s="96">
        <f t="shared" si="9"/>
        <v>1.3903100238293657E-2</v>
      </c>
      <c r="V83" s="96">
        <f t="shared" si="10"/>
        <v>0.28905115062001474</v>
      </c>
      <c r="W83" s="96">
        <f t="shared" si="11"/>
        <v>9.5098671279778284E-4</v>
      </c>
      <c r="X83" s="138">
        <f t="shared" si="12"/>
        <v>0.21006187266289009</v>
      </c>
      <c r="AS83" s="24"/>
      <c r="AT83" s="24"/>
    </row>
    <row r="84" spans="1:46" x14ac:dyDescent="0.2">
      <c r="A84" s="147">
        <v>612.934326171875</v>
      </c>
      <c r="B84" s="111">
        <v>0.59219486642221064</v>
      </c>
      <c r="C84" s="111">
        <f t="shared" si="1"/>
        <v>0.40780513357778936</v>
      </c>
      <c r="D84" s="105">
        <f t="shared" si="2"/>
        <v>1.6893661602933485E-2</v>
      </c>
      <c r="E84" s="98">
        <f>(2*Table!$AC$16*0.147)/A84</f>
        <v>0.14953491973217098</v>
      </c>
      <c r="F84" s="98">
        <f t="shared" si="3"/>
        <v>0.29906983946434196</v>
      </c>
      <c r="G84" s="147">
        <f>IF((('Raw Data'!C84)/('Raw Data'!C$135)*100)&lt;0,0,('Raw Data'!C84)/('Raw Data'!C$135)*100)</f>
        <v>59.214952962593124</v>
      </c>
      <c r="H84" s="147">
        <f t="shared" si="4"/>
        <v>1.6895539716844823</v>
      </c>
      <c r="I84" s="10">
        <f t="shared" si="5"/>
        <v>3.7811600062012674E-2</v>
      </c>
      <c r="J84" s="98">
        <f>'Raw Data'!F84/I84</f>
        <v>0.44683482553331394</v>
      </c>
      <c r="K84" s="73">
        <f t="shared" si="6"/>
        <v>0.85153031045761496</v>
      </c>
      <c r="L84" s="147">
        <f>A84*Table!$AC$9/$AC$16</f>
        <v>137.6267164677015</v>
      </c>
      <c r="M84" s="147">
        <f>A84*Table!$AD$9/$AC$16</f>
        <v>47.186302788926234</v>
      </c>
      <c r="N84" s="147">
        <f>ABS(A84*Table!$AE$9/$AC$16)</f>
        <v>59.594116350233833</v>
      </c>
      <c r="O84" s="147">
        <f>($L84*(Table!$AC$10/Table!$AC$9)/(Table!$AC$12-Table!$AC$14))</f>
        <v>295.20960203282181</v>
      </c>
      <c r="P84" s="147">
        <f>ROUND(($N84*(Table!$AE$10/Table!$AE$9)/(Table!$AC$12-Table!$AC$13)),2)</f>
        <v>489.28</v>
      </c>
      <c r="Q84" s="147">
        <f>'Raw Data'!C84</f>
        <v>0.90423023593128549</v>
      </c>
      <c r="R84" s="147">
        <f>'Raw Data'!C84/'Raw Data'!I$30*100</f>
        <v>8.0405498118666721</v>
      </c>
      <c r="S84" s="126">
        <f t="shared" si="7"/>
        <v>0.26625386996904032</v>
      </c>
      <c r="T84" s="126">
        <f t="shared" si="8"/>
        <v>1.5235900954608028E-2</v>
      </c>
      <c r="U84" s="96">
        <f t="shared" si="9"/>
        <v>1.3118126149149614E-2</v>
      </c>
      <c r="V84" s="96">
        <f t="shared" si="10"/>
        <v>0.26199567039371968</v>
      </c>
      <c r="W84" s="96">
        <f t="shared" si="11"/>
        <v>7.4420260482213109E-4</v>
      </c>
      <c r="X84" s="138">
        <f t="shared" si="12"/>
        <v>0.21080607526771222</v>
      </c>
      <c r="AS84" s="24"/>
      <c r="AT84" s="24"/>
    </row>
    <row r="85" spans="1:46" x14ac:dyDescent="0.2">
      <c r="A85" s="147">
        <v>671.92584228515625</v>
      </c>
      <c r="B85" s="111">
        <v>0.6088920900995286</v>
      </c>
      <c r="C85" s="111">
        <f t="shared" si="1"/>
        <v>0.3911079099004714</v>
      </c>
      <c r="D85" s="105">
        <f t="shared" si="2"/>
        <v>1.6697223677317963E-2</v>
      </c>
      <c r="E85" s="98">
        <f>(2*Table!$AC$16*0.147)/A85</f>
        <v>0.13640654890351198</v>
      </c>
      <c r="F85" s="98">
        <f t="shared" si="3"/>
        <v>0.27281309780702395</v>
      </c>
      <c r="G85" s="147">
        <f>IF((('Raw Data'!C85)/('Raw Data'!C$135)*100)&lt;0,0,('Raw Data'!C85)/('Raw Data'!C$135)*100)</f>
        <v>60.884860957862671</v>
      </c>
      <c r="H85" s="147">
        <f t="shared" si="4"/>
        <v>1.669907995269547</v>
      </c>
      <c r="I85" s="10">
        <f t="shared" si="5"/>
        <v>3.9907400553163219E-2</v>
      </c>
      <c r="J85" s="98">
        <f>'Raw Data'!F85/I85</f>
        <v>0.41844569481416266</v>
      </c>
      <c r="K85" s="73">
        <f t="shared" si="6"/>
        <v>0.9334853615705816</v>
      </c>
      <c r="L85" s="147">
        <f>A85*Table!$AC$9/$AC$16</f>
        <v>150.87252163059554</v>
      </c>
      <c r="M85" s="147">
        <f>A85*Table!$AD$9/$AC$16</f>
        <v>51.727721701918476</v>
      </c>
      <c r="N85" s="147">
        <f>ABS(A85*Table!$AE$9/$AC$16)</f>
        <v>65.329718232556488</v>
      </c>
      <c r="O85" s="147">
        <f>($L85*(Table!$AC$10/Table!$AC$9)/(Table!$AC$12-Table!$AC$14))</f>
        <v>323.62188251951</v>
      </c>
      <c r="P85" s="147">
        <f>ROUND(($N85*(Table!$AE$10/Table!$AE$9)/(Table!$AC$12-Table!$AC$13)),2)</f>
        <v>536.37</v>
      </c>
      <c r="Q85" s="147">
        <f>'Raw Data'!C85</f>
        <v>0.92973023593128545</v>
      </c>
      <c r="R85" s="147">
        <f>'Raw Data'!C85/'Raw Data'!I$30*100</f>
        <v>8.2672996063937596</v>
      </c>
      <c r="S85" s="126">
        <f t="shared" si="7"/>
        <v>0.26315789473684192</v>
      </c>
      <c r="T85" s="126">
        <f t="shared" si="8"/>
        <v>1.2376691680774932E-2</v>
      </c>
      <c r="U85" s="96">
        <f t="shared" si="9"/>
        <v>1.230388695615197E-2</v>
      </c>
      <c r="V85" s="96">
        <f t="shared" si="10"/>
        <v>0.23509017521160233</v>
      </c>
      <c r="W85" s="96">
        <f t="shared" si="11"/>
        <v>6.1206403236073004E-4</v>
      </c>
      <c r="X85" s="138">
        <f t="shared" si="12"/>
        <v>0.21141813930007294</v>
      </c>
      <c r="AS85" s="24"/>
      <c r="AT85" s="24"/>
    </row>
    <row r="86" spans="1:46" x14ac:dyDescent="0.2">
      <c r="A86" s="147">
        <v>733.99847412109375</v>
      </c>
      <c r="B86" s="111">
        <v>0.62532739654269254</v>
      </c>
      <c r="C86" s="111">
        <f t="shared" si="1"/>
        <v>0.37467260345730746</v>
      </c>
      <c r="D86" s="105">
        <f t="shared" si="2"/>
        <v>1.6435306443163933E-2</v>
      </c>
      <c r="E86" s="98">
        <f>(2*Table!$AC$16*0.147)/A86</f>
        <v>0.12487094796069365</v>
      </c>
      <c r="F86" s="98">
        <f t="shared" si="3"/>
        <v>0.24974189592138729</v>
      </c>
      <c r="G86" s="147">
        <f>IF((('Raw Data'!C86)/('Raw Data'!C$135)*100)&lt;0,0,('Raw Data'!C86)/('Raw Data'!C$135)*100)</f>
        <v>62.528574317912302</v>
      </c>
      <c r="H86" s="147">
        <f t="shared" si="4"/>
        <v>1.643713360049631</v>
      </c>
      <c r="I86" s="10">
        <f t="shared" si="5"/>
        <v>3.8373812692396925E-2</v>
      </c>
      <c r="J86" s="98">
        <f>'Raw Data'!F86/I86</f>
        <v>0.42834246709483148</v>
      </c>
      <c r="K86" s="73">
        <f t="shared" si="6"/>
        <v>1.0197209094934685</v>
      </c>
      <c r="L86" s="147">
        <f>A86*Table!$AC$9/$AC$16</f>
        <v>164.81015269042473</v>
      </c>
      <c r="M86" s="147">
        <f>A86*Table!$AD$9/$AC$16</f>
        <v>56.506338065288475</v>
      </c>
      <c r="N86" s="147">
        <f>ABS(A86*Table!$AE$9/$AC$16)</f>
        <v>71.364889515750036</v>
      </c>
      <c r="O86" s="147">
        <f>($L86*(Table!$AC$10/Table!$AC$9)/(Table!$AC$12-Table!$AC$14))</f>
        <v>353.51813103909217</v>
      </c>
      <c r="P86" s="147">
        <f>ROUND(($N86*(Table!$AE$10/Table!$AE$9)/(Table!$AC$12-Table!$AC$13)),2)</f>
        <v>585.91999999999996</v>
      </c>
      <c r="Q86" s="147">
        <f>'Raw Data'!C86</f>
        <v>0.95483023593128546</v>
      </c>
      <c r="R86" s="147">
        <f>'Raw Data'!C86/'Raw Data'!I$30*100</f>
        <v>8.4904925413988561</v>
      </c>
      <c r="S86" s="126">
        <f t="shared" si="7"/>
        <v>0.25902992776057737</v>
      </c>
      <c r="T86" s="126">
        <f t="shared" si="8"/>
        <v>1.0018213517974606E-2</v>
      </c>
      <c r="U86" s="96">
        <f t="shared" si="9"/>
        <v>1.156745257756232E-2</v>
      </c>
      <c r="V86" s="96">
        <f t="shared" si="10"/>
        <v>0.2117911913246468</v>
      </c>
      <c r="W86" s="96">
        <f t="shared" si="11"/>
        <v>5.0487373126872545E-4</v>
      </c>
      <c r="X86" s="138">
        <f t="shared" si="12"/>
        <v>0.21192301303134167</v>
      </c>
      <c r="AS86" s="24"/>
      <c r="AT86" s="24"/>
    </row>
    <row r="87" spans="1:46" x14ac:dyDescent="0.2">
      <c r="A87" s="147">
        <v>804.0621337890625</v>
      </c>
      <c r="B87" s="111">
        <v>0.64182818229439498</v>
      </c>
      <c r="C87" s="111">
        <f t="shared" si="1"/>
        <v>0.35817181770560502</v>
      </c>
      <c r="D87" s="105">
        <f t="shared" si="2"/>
        <v>1.650078575170244E-2</v>
      </c>
      <c r="E87" s="98">
        <f>(2*Table!$AC$16*0.147)/A87</f>
        <v>0.11399005302399728</v>
      </c>
      <c r="F87" s="98">
        <f t="shared" si="3"/>
        <v>0.22798010604799457</v>
      </c>
      <c r="G87" s="147">
        <f>IF((('Raw Data'!C87)/('Raw Data'!C$135)*100)&lt;0,0,('Raw Data'!C87)/('Raw Data'!C$135)*100)</f>
        <v>64.178836336766921</v>
      </c>
      <c r="H87" s="147">
        <f t="shared" si="4"/>
        <v>1.6502620188546189</v>
      </c>
      <c r="I87" s="10">
        <f t="shared" si="5"/>
        <v>3.9594453010341257E-2</v>
      </c>
      <c r="J87" s="98">
        <f>'Raw Data'!F87/I87</f>
        <v>0.41679121528048529</v>
      </c>
      <c r="K87" s="73">
        <f t="shared" si="6"/>
        <v>1.1170581401254698</v>
      </c>
      <c r="L87" s="147">
        <f>A87*Table!$AC$9/$AC$16</f>
        <v>180.54206883882648</v>
      </c>
      <c r="M87" s="147">
        <f>A87*Table!$AD$9/$AC$16</f>
        <v>61.900137887597651</v>
      </c>
      <c r="N87" s="147">
        <f>ABS(A87*Table!$AE$9/$AC$16)</f>
        <v>78.177009033111304</v>
      </c>
      <c r="O87" s="147">
        <f>($L87*(Table!$AC$10/Table!$AC$9)/(Table!$AC$12-Table!$AC$14))</f>
        <v>387.26312492240777</v>
      </c>
      <c r="P87" s="147">
        <f>ROUND(($N87*(Table!$AE$10/Table!$AE$9)/(Table!$AC$12-Table!$AC$13)),2)</f>
        <v>641.85</v>
      </c>
      <c r="Q87" s="147">
        <f>'Raw Data'!C87</f>
        <v>0.98003023593128546</v>
      </c>
      <c r="R87" s="147">
        <f>'Raw Data'!C87/'Raw Data'!I$30*100</f>
        <v>8.7145746912844508</v>
      </c>
      <c r="S87" s="126">
        <f t="shared" si="7"/>
        <v>0.26006191950464352</v>
      </c>
      <c r="T87" s="126">
        <f t="shared" si="8"/>
        <v>8.0450195791776924E-3</v>
      </c>
      <c r="U87" s="96">
        <f t="shared" si="9"/>
        <v>1.0838185663858945E-2</v>
      </c>
      <c r="V87" s="96">
        <f t="shared" si="10"/>
        <v>0.18970749234870815</v>
      </c>
      <c r="W87" s="96">
        <f t="shared" si="11"/>
        <v>4.2239686680601782E-4</v>
      </c>
      <c r="X87" s="138">
        <f t="shared" si="12"/>
        <v>0.21234540989814768</v>
      </c>
      <c r="AS87" s="24"/>
      <c r="AT87" s="24"/>
    </row>
    <row r="88" spans="1:46" x14ac:dyDescent="0.2">
      <c r="A88" s="147">
        <v>880.0804443359375</v>
      </c>
      <c r="B88" s="111">
        <v>0.65675746464117335</v>
      </c>
      <c r="C88" s="111">
        <f t="shared" si="1"/>
        <v>0.34324253535882665</v>
      </c>
      <c r="D88" s="105">
        <f t="shared" si="2"/>
        <v>1.4929282346778372E-2</v>
      </c>
      <c r="E88" s="98">
        <f>(2*Table!$AC$16*0.147)/A88</f>
        <v>0.10414398576298528</v>
      </c>
      <c r="F88" s="98">
        <f t="shared" si="3"/>
        <v>0.20828797152597056</v>
      </c>
      <c r="G88" s="147">
        <f>IF((('Raw Data'!C88)/('Raw Data'!C$135)*100)&lt;0,0,('Raw Data'!C88)/('Raw Data'!C$135)*100)</f>
        <v>65.671930544302043</v>
      </c>
      <c r="H88" s="147">
        <f t="shared" si="4"/>
        <v>1.4930942075351226</v>
      </c>
      <c r="I88" s="10">
        <f t="shared" si="5"/>
        <v>3.9232760848706527E-2</v>
      </c>
      <c r="J88" s="98">
        <f>'Raw Data'!F88/I88</f>
        <v>0.38057332067272914</v>
      </c>
      <c r="K88" s="73">
        <f t="shared" si="6"/>
        <v>1.222667979249233</v>
      </c>
      <c r="L88" s="147">
        <f>A88*Table!$AC$9/$AC$16</f>
        <v>197.61102716806636</v>
      </c>
      <c r="M88" s="147">
        <f>A88*Table!$AD$9/$AC$16</f>
        <v>67.752352171908456</v>
      </c>
      <c r="N88" s="147">
        <f>ABS(A88*Table!$AE$9/$AC$16)</f>
        <v>85.568084797741179</v>
      </c>
      <c r="O88" s="147">
        <f>($L88*(Table!$AC$10/Table!$AC$9)/(Table!$AC$12-Table!$AC$14))</f>
        <v>423.87607715157958</v>
      </c>
      <c r="P88" s="147">
        <f>ROUND(($N88*(Table!$AE$10/Table!$AE$9)/(Table!$AC$12-Table!$AC$13)),2)</f>
        <v>702.53</v>
      </c>
      <c r="Q88" s="147">
        <f>'Raw Data'!C88</f>
        <v>1.0028302359312855</v>
      </c>
      <c r="R88" s="147">
        <f>'Raw Data'!C88/'Raw Data'!I$30*100</f>
        <v>8.9173156840380816</v>
      </c>
      <c r="S88" s="126">
        <f t="shared" si="7"/>
        <v>0.23529411764705799</v>
      </c>
      <c r="T88" s="126">
        <f t="shared" si="8"/>
        <v>6.5548401730918249E-3</v>
      </c>
      <c r="U88" s="96">
        <f t="shared" si="9"/>
        <v>1.0132387035104069E-2</v>
      </c>
      <c r="V88" s="96">
        <f t="shared" si="10"/>
        <v>0.16929007588602751</v>
      </c>
      <c r="W88" s="96">
        <f t="shared" si="11"/>
        <v>3.1899911090002477E-4</v>
      </c>
      <c r="X88" s="138">
        <f t="shared" si="12"/>
        <v>0.21266440900904771</v>
      </c>
      <c r="AS88" s="24"/>
      <c r="AT88" s="24"/>
    </row>
    <row r="89" spans="1:46" x14ac:dyDescent="0.2">
      <c r="A89" s="147">
        <v>963.5003662109375</v>
      </c>
      <c r="B89" s="111">
        <v>0.67168674698795183</v>
      </c>
      <c r="C89" s="111">
        <f t="shared" si="1"/>
        <v>0.32831325301204817</v>
      </c>
      <c r="D89" s="105">
        <f t="shared" si="2"/>
        <v>1.4929282346778483E-2</v>
      </c>
      <c r="E89" s="98">
        <f>(2*Table!$AC$16*0.147)/A89</f>
        <v>9.5127192972065511E-2</v>
      </c>
      <c r="F89" s="98">
        <f t="shared" si="3"/>
        <v>0.19025438594413102</v>
      </c>
      <c r="G89" s="147">
        <f>IF((('Raw Data'!C89)/('Raw Data'!C$135)*100)&lt;0,0,('Raw Data'!C89)/('Raw Data'!C$135)*100)</f>
        <v>67.165024751837194</v>
      </c>
      <c r="H89" s="147">
        <f t="shared" si="4"/>
        <v>1.493094207535151</v>
      </c>
      <c r="I89" s="10">
        <f t="shared" si="5"/>
        <v>3.9329513120508364E-2</v>
      </c>
      <c r="J89" s="98">
        <f>'Raw Data'!F89/I89</f>
        <v>0.37963709414866004</v>
      </c>
      <c r="K89" s="73">
        <f t="shared" si="6"/>
        <v>1.3385606433397241</v>
      </c>
      <c r="L89" s="147">
        <f>A89*Table!$AC$9/$AC$16</f>
        <v>216.34192450147668</v>
      </c>
      <c r="M89" s="147">
        <f>A89*Table!$AD$9/$AC$16</f>
        <v>74.174374114792002</v>
      </c>
      <c r="N89" s="147">
        <f>ABS(A89*Table!$AE$9/$AC$16)</f>
        <v>93.67880126094694</v>
      </c>
      <c r="O89" s="147">
        <f>($L89*(Table!$AC$10/Table!$AC$9)/(Table!$AC$12-Table!$AC$14))</f>
        <v>464.05389210955963</v>
      </c>
      <c r="P89" s="147">
        <f>ROUND(($N89*(Table!$AE$10/Table!$AE$9)/(Table!$AC$12-Table!$AC$13)),2)</f>
        <v>769.12</v>
      </c>
      <c r="Q89" s="147">
        <f>'Raw Data'!C89</f>
        <v>1.0256302359312857</v>
      </c>
      <c r="R89" s="147">
        <f>'Raw Data'!C89/'Raw Data'!I$30*100</f>
        <v>9.1200566767917177</v>
      </c>
      <c r="S89" s="126">
        <f t="shared" si="7"/>
        <v>0.23529411764705974</v>
      </c>
      <c r="T89" s="126">
        <f t="shared" si="8"/>
        <v>5.3115298744851325E-3</v>
      </c>
      <c r="U89" s="96">
        <f t="shared" si="9"/>
        <v>9.4655456257450761E-3</v>
      </c>
      <c r="V89" s="96">
        <f t="shared" si="10"/>
        <v>0.15088122285749242</v>
      </c>
      <c r="W89" s="96">
        <f t="shared" si="11"/>
        <v>2.6615243655131254E-4</v>
      </c>
      <c r="X89" s="138">
        <f t="shared" si="12"/>
        <v>0.21293056144559902</v>
      </c>
      <c r="AS89" s="24"/>
      <c r="AT89" s="24"/>
    </row>
    <row r="90" spans="1:46" x14ac:dyDescent="0.2">
      <c r="A90" s="147">
        <v>1050.1121826171875</v>
      </c>
      <c r="B90" s="111">
        <v>0.68524096385542177</v>
      </c>
      <c r="C90" s="111">
        <f t="shared" si="1"/>
        <v>0.31475903614457823</v>
      </c>
      <c r="D90" s="105">
        <f t="shared" si="2"/>
        <v>1.3554216867469937E-2</v>
      </c>
      <c r="E90" s="98">
        <f>(2*Table!$AC$16*0.147)/A90</f>
        <v>8.7281232217278237E-2</v>
      </c>
      <c r="F90" s="98">
        <f t="shared" si="3"/>
        <v>0.17456246443455647</v>
      </c>
      <c r="G90" s="147">
        <f>IF((('Raw Data'!C90)/('Raw Data'!C$135)*100)&lt;0,0,('Raw Data'!C90)/('Raw Data'!C$135)*100)</f>
        <v>68.520597124467756</v>
      </c>
      <c r="H90" s="147">
        <f t="shared" si="4"/>
        <v>1.3555723726305615</v>
      </c>
      <c r="I90" s="10">
        <f t="shared" si="5"/>
        <v>3.7383812809296035E-2</v>
      </c>
      <c r="J90" s="98">
        <f>'Raw Data'!F90/I90</f>
        <v>0.36260944798372241</v>
      </c>
      <c r="K90" s="73">
        <f t="shared" si="6"/>
        <v>1.458887705741889</v>
      </c>
      <c r="L90" s="147">
        <f>A90*Table!$AC$9/$AC$16</f>
        <v>235.78952172407543</v>
      </c>
      <c r="M90" s="147">
        <f>A90*Table!$AD$9/$AC$16</f>
        <v>80.84212173396871</v>
      </c>
      <c r="N90" s="147">
        <f>ABS(A90*Table!$AE$9/$AC$16)</f>
        <v>102.09985787961605</v>
      </c>
      <c r="O90" s="147">
        <f>($L90*(Table!$AC$10/Table!$AC$9)/(Table!$AC$12-Table!$AC$14))</f>
        <v>505.76902986717175</v>
      </c>
      <c r="P90" s="147">
        <f>ROUND(($N90*(Table!$AE$10/Table!$AE$9)/(Table!$AC$12-Table!$AC$13)),2)</f>
        <v>838.26</v>
      </c>
      <c r="Q90" s="147">
        <f>'Raw Data'!C90</f>
        <v>1.0463302359312856</v>
      </c>
      <c r="R90" s="147">
        <f>'Raw Data'!C90/'Raw Data'!I$30*100</f>
        <v>9.3041241570548827</v>
      </c>
      <c r="S90" s="126">
        <f t="shared" si="7"/>
        <v>0.21362229102167266</v>
      </c>
      <c r="T90" s="126">
        <f t="shared" si="8"/>
        <v>4.3612590319844768E-3</v>
      </c>
      <c r="U90" s="96">
        <f t="shared" si="9"/>
        <v>8.8601240049099098E-3</v>
      </c>
      <c r="V90" s="96">
        <f t="shared" si="10"/>
        <v>0.1349253638544908</v>
      </c>
      <c r="W90" s="96">
        <f t="shared" si="11"/>
        <v>2.0342218704268072E-4</v>
      </c>
      <c r="X90" s="138">
        <f t="shared" si="12"/>
        <v>0.21313398363264169</v>
      </c>
      <c r="AS90" s="24"/>
      <c r="AT90" s="24"/>
    </row>
    <row r="91" spans="1:46" x14ac:dyDescent="0.2">
      <c r="A91" s="147">
        <v>1148.0343017578125</v>
      </c>
      <c r="B91" s="111">
        <v>0.69958093242535369</v>
      </c>
      <c r="C91" s="111">
        <f t="shared" si="1"/>
        <v>0.30041906757464631</v>
      </c>
      <c r="D91" s="105">
        <f t="shared" si="2"/>
        <v>1.4339968569931916E-2</v>
      </c>
      <c r="E91" s="98">
        <f>(2*Table!$AC$16*0.147)/A91</f>
        <v>7.9836538964790482E-2</v>
      </c>
      <c r="F91" s="98">
        <f t="shared" si="3"/>
        <v>0.15967307792958096</v>
      </c>
      <c r="G91" s="147">
        <f>IF((('Raw Data'!C91)/('Raw Data'!C$135)*100)&lt;0,0,('Raw Data'!C91)/('Raw Data'!C$135)*100)</f>
        <v>69.954753402758072</v>
      </c>
      <c r="H91" s="147">
        <f t="shared" si="4"/>
        <v>1.4341562782903168</v>
      </c>
      <c r="I91" s="10">
        <f t="shared" si="5"/>
        <v>3.8719167535675281E-2</v>
      </c>
      <c r="J91" s="98">
        <f>'Raw Data'!F91/I91</f>
        <v>0.37039956423880005</v>
      </c>
      <c r="K91" s="73">
        <f t="shared" si="6"/>
        <v>1.5949278146933039</v>
      </c>
      <c r="L91" s="147">
        <f>A91*Table!$AC$9/$AC$16</f>
        <v>257.77670558935665</v>
      </c>
      <c r="M91" s="147">
        <f>A91*Table!$AD$9/$AC$16</f>
        <v>88.380584773493709</v>
      </c>
      <c r="N91" s="147">
        <f>ABS(A91*Table!$AE$9/$AC$16)</f>
        <v>111.62058777212249</v>
      </c>
      <c r="O91" s="147">
        <f>($L91*(Table!$AC$10/Table!$AC$9)/(Table!$AC$12-Table!$AC$14))</f>
        <v>552.9315864207565</v>
      </c>
      <c r="P91" s="147">
        <f>ROUND(($N91*(Table!$AE$10/Table!$AE$9)/(Table!$AC$12-Table!$AC$13)),2)</f>
        <v>916.43</v>
      </c>
      <c r="Q91" s="147">
        <f>'Raw Data'!C91</f>
        <v>1.0682302359312856</v>
      </c>
      <c r="R91" s="147">
        <f>'Raw Data'!C91/'Raw Data'!I$30*100</f>
        <v>9.4988622158840297</v>
      </c>
      <c r="S91" s="126">
        <f t="shared" si="7"/>
        <v>0.22600619195046454</v>
      </c>
      <c r="T91" s="126">
        <f t="shared" si="8"/>
        <v>3.5200908471716419E-3</v>
      </c>
      <c r="U91" s="96">
        <f t="shared" si="9"/>
        <v>8.2740229985635867E-3</v>
      </c>
      <c r="V91" s="96">
        <f t="shared" si="10"/>
        <v>0.12017991029649423</v>
      </c>
      <c r="W91" s="96">
        <f t="shared" si="11"/>
        <v>1.800668442852111E-4</v>
      </c>
      <c r="X91" s="138">
        <f t="shared" si="12"/>
        <v>0.21331405047692689</v>
      </c>
      <c r="AS91" s="24"/>
      <c r="AT91" s="24"/>
    </row>
    <row r="92" spans="1:46" x14ac:dyDescent="0.2">
      <c r="A92" s="147">
        <v>1258.64794921875</v>
      </c>
      <c r="B92" s="111">
        <v>0.71326610790990053</v>
      </c>
      <c r="C92" s="111">
        <f t="shared" si="1"/>
        <v>0.28673389209009947</v>
      </c>
      <c r="D92" s="105">
        <f t="shared" si="2"/>
        <v>1.3685175484546841E-2</v>
      </c>
      <c r="E92" s="98">
        <f>(2*Table!$AC$16*0.147)/A92</f>
        <v>7.2820271404799478E-2</v>
      </c>
      <c r="F92" s="98">
        <f t="shared" si="3"/>
        <v>0.14564054280959896</v>
      </c>
      <c r="G92" s="147">
        <f>IF((('Raw Data'!C92)/('Raw Data'!C$135)*100)&lt;0,0,('Raw Data'!C92)/('Raw Data'!C$135)*100)</f>
        <v>71.32342309299861</v>
      </c>
      <c r="H92" s="147">
        <f t="shared" si="4"/>
        <v>1.3686696902405373</v>
      </c>
      <c r="I92" s="10">
        <f t="shared" si="5"/>
        <v>3.994940812382719E-2</v>
      </c>
      <c r="J92" s="98">
        <f>'Raw Data'!F92/I92</f>
        <v>0.3426007429191949</v>
      </c>
      <c r="K92" s="73">
        <f t="shared" si="6"/>
        <v>1.7485998632984736</v>
      </c>
      <c r="L92" s="147">
        <f>A92*Table!$AC$9/$AC$16</f>
        <v>282.61361298144794</v>
      </c>
      <c r="M92" s="147">
        <f>A92*Table!$AD$9/$AC$16</f>
        <v>96.896095879353581</v>
      </c>
      <c r="N92" s="147">
        <f>ABS(A92*Table!$AE$9/$AC$16)</f>
        <v>122.37528414861879</v>
      </c>
      <c r="O92" s="147">
        <f>($L92*(Table!$AC$10/Table!$AC$9)/(Table!$AC$12-Table!$AC$14))</f>
        <v>606.20680605201198</v>
      </c>
      <c r="P92" s="147">
        <f>ROUND(($N92*(Table!$AE$10/Table!$AE$9)/(Table!$AC$12-Table!$AC$13)),2)</f>
        <v>1004.72</v>
      </c>
      <c r="Q92" s="147">
        <f>'Raw Data'!C92</f>
        <v>1.0891302359312856</v>
      </c>
      <c r="R92" s="147">
        <f>'Raw Data'!C92/'Raw Data'!I$30*100</f>
        <v>9.6847081259081929</v>
      </c>
      <c r="S92" s="126">
        <f t="shared" si="7"/>
        <v>0.21568627450980316</v>
      </c>
      <c r="T92" s="126">
        <f t="shared" si="8"/>
        <v>2.8522296783513035E-3</v>
      </c>
      <c r="U92" s="96">
        <f t="shared" si="9"/>
        <v>7.6945329565106324E-3</v>
      </c>
      <c r="V92" s="96">
        <f t="shared" si="10"/>
        <v>0.1062935970944635</v>
      </c>
      <c r="W92" s="96">
        <f t="shared" si="11"/>
        <v>1.429674294170466E-4</v>
      </c>
      <c r="X92" s="138">
        <f t="shared" si="12"/>
        <v>0.21345701790634394</v>
      </c>
      <c r="AS92" s="24"/>
      <c r="AT92" s="24"/>
    </row>
    <row r="93" spans="1:46" x14ac:dyDescent="0.2">
      <c r="A93" s="147">
        <v>1378.2711181640625</v>
      </c>
      <c r="B93" s="111">
        <v>0.72675484546883196</v>
      </c>
      <c r="C93" s="111">
        <f t="shared" si="1"/>
        <v>0.27324515453116804</v>
      </c>
      <c r="D93" s="105">
        <f t="shared" si="2"/>
        <v>1.348873755893143E-2</v>
      </c>
      <c r="E93" s="98">
        <f>(2*Table!$AC$16*0.147)/A93</f>
        <v>6.6500040563349794E-2</v>
      </c>
      <c r="F93" s="98">
        <f t="shared" si="3"/>
        <v>0.13300008112669959</v>
      </c>
      <c r="G93" s="147">
        <f>IF((('Raw Data'!C93)/('Raw Data'!C$135)*100)&lt;0,0,('Raw Data'!C93)/('Raw Data'!C$135)*100)</f>
        <v>72.672446806824212</v>
      </c>
      <c r="H93" s="147">
        <f t="shared" si="4"/>
        <v>1.349023713825602</v>
      </c>
      <c r="I93" s="10">
        <f t="shared" si="5"/>
        <v>3.9430383026350713E-2</v>
      </c>
      <c r="J93" s="98">
        <f>'Raw Data'!F93/I93</f>
        <v>0.34212797601384493</v>
      </c>
      <c r="K93" s="73">
        <f t="shared" si="6"/>
        <v>1.9147885556925131</v>
      </c>
      <c r="L93" s="147">
        <f>A93*Table!$AC$9/$AC$16</f>
        <v>309.47349543937372</v>
      </c>
      <c r="M93" s="147">
        <f>A93*Table!$AD$9/$AC$16</f>
        <v>106.1051984363567</v>
      </c>
      <c r="N93" s="147">
        <f>ABS(A93*Table!$AE$9/$AC$16)</f>
        <v>134.00595442423264</v>
      </c>
      <c r="O93" s="147">
        <f>($L93*(Table!$AC$10/Table!$AC$9)/(Table!$AC$12-Table!$AC$14))</f>
        <v>663.82131153876821</v>
      </c>
      <c r="P93" s="147">
        <f>ROUND(($N93*(Table!$AE$10/Table!$AE$9)/(Table!$AC$12-Table!$AC$13)),2)</f>
        <v>1100.21</v>
      </c>
      <c r="Q93" s="147">
        <f>'Raw Data'!C93</f>
        <v>1.1097302359312857</v>
      </c>
      <c r="R93" s="147">
        <f>'Raw Data'!C93/'Raw Data'!I$30*100</f>
        <v>9.8678863912908614</v>
      </c>
      <c r="S93" s="126">
        <f t="shared" si="7"/>
        <v>0.2125902992776065</v>
      </c>
      <c r="T93" s="126">
        <f t="shared" si="8"/>
        <v>2.3032625230452464E-3</v>
      </c>
      <c r="U93" s="96">
        <f t="shared" si="9"/>
        <v>7.159611966936855E-3</v>
      </c>
      <c r="V93" s="96">
        <f t="shared" si="10"/>
        <v>9.4100301577709294E-2</v>
      </c>
      <c r="W93" s="96">
        <f t="shared" si="11"/>
        <v>1.1751607473619708E-4</v>
      </c>
      <c r="X93" s="138">
        <f t="shared" si="12"/>
        <v>0.21357453398108014</v>
      </c>
      <c r="AS93" s="24"/>
      <c r="AT93" s="24"/>
    </row>
    <row r="94" spans="1:46" x14ac:dyDescent="0.2">
      <c r="A94" s="147">
        <v>1508.0211181640625</v>
      </c>
      <c r="B94" s="111">
        <v>0.73932687270822428</v>
      </c>
      <c r="C94" s="111">
        <f t="shared" si="1"/>
        <v>0.26067312729177572</v>
      </c>
      <c r="D94" s="105">
        <f t="shared" si="2"/>
        <v>1.2572027239392325E-2</v>
      </c>
      <c r="E94" s="98">
        <f>(2*Table!$AC$16*0.147)/A94</f>
        <v>6.0778383114945336E-2</v>
      </c>
      <c r="F94" s="98">
        <f t="shared" si="3"/>
        <v>0.12155676622989067</v>
      </c>
      <c r="G94" s="147">
        <f>IF((('Raw Data'!C94)/('Raw Data'!C$135)*100)&lt;0,0,('Raw Data'!C94)/('Raw Data'!C$135)*100)</f>
        <v>73.929789297380097</v>
      </c>
      <c r="H94" s="147">
        <f t="shared" si="4"/>
        <v>1.2573424905558852</v>
      </c>
      <c r="I94" s="10">
        <f t="shared" si="5"/>
        <v>3.90727678341527E-2</v>
      </c>
      <c r="J94" s="98">
        <f>'Raw Data'!F94/I94</f>
        <v>0.32179509163332765</v>
      </c>
      <c r="K94" s="73">
        <f t="shared" si="6"/>
        <v>2.0950461347906266</v>
      </c>
      <c r="L94" s="147">
        <f>A94*Table!$AC$9/$AC$16</f>
        <v>338.60723081557927</v>
      </c>
      <c r="M94" s="147">
        <f>A94*Table!$AD$9/$AC$16</f>
        <v>116.0939077081986</v>
      </c>
      <c r="N94" s="147">
        <f>ABS(A94*Table!$AE$9/$AC$16)</f>
        <v>146.62123189569633</v>
      </c>
      <c r="O94" s="147">
        <f>($L94*(Table!$AC$10/Table!$AC$9)/(Table!$AC$12-Table!$AC$14))</f>
        <v>726.31323641265396</v>
      </c>
      <c r="P94" s="147">
        <f>ROUND(($N94*(Table!$AE$10/Table!$AE$9)/(Table!$AC$12-Table!$AC$13)),2)</f>
        <v>1203.79</v>
      </c>
      <c r="Q94" s="147">
        <f>'Raw Data'!C94</f>
        <v>1.1289302359312856</v>
      </c>
      <c r="R94" s="147">
        <f>'Raw Data'!C94/'Raw Data'!I$30*100</f>
        <v>10.038615648346552</v>
      </c>
      <c r="S94" s="126">
        <f t="shared" si="7"/>
        <v>0.1981424148606806</v>
      </c>
      <c r="T94" s="126">
        <f t="shared" si="8"/>
        <v>1.8758622118302259E-3</v>
      </c>
      <c r="U94" s="96">
        <f t="shared" si="9"/>
        <v>6.6568137060096649E-3</v>
      </c>
      <c r="V94" s="96">
        <f t="shared" si="10"/>
        <v>8.3198669941669259E-2</v>
      </c>
      <c r="W94" s="96">
        <f t="shared" si="11"/>
        <v>9.1492553661103723E-5</v>
      </c>
      <c r="X94" s="138">
        <f t="shared" si="12"/>
        <v>0.21366602653474126</v>
      </c>
      <c r="AS94" s="24"/>
      <c r="AT94" s="24"/>
    </row>
    <row r="95" spans="1:46" x14ac:dyDescent="0.2">
      <c r="A95" s="147">
        <v>1647.798828125</v>
      </c>
      <c r="B95" s="111">
        <v>0.75157150340492407</v>
      </c>
      <c r="C95" s="111">
        <f t="shared" si="1"/>
        <v>0.24842849659507593</v>
      </c>
      <c r="D95" s="105">
        <f t="shared" si="2"/>
        <v>1.2244630696699788E-2</v>
      </c>
      <c r="E95" s="98">
        <f>(2*Table!$AC$16*0.147)/A95</f>
        <v>5.562273968206196E-2</v>
      </c>
      <c r="F95" s="98">
        <f t="shared" si="3"/>
        <v>0.11124547936412392</v>
      </c>
      <c r="G95" s="147">
        <f>IF((('Raw Data'!C95)/('Raw Data'!C$135)*100)&lt;0,0,('Raw Data'!C95)/('Raw Data'!C$135)*100)</f>
        <v>75.1543884939111</v>
      </c>
      <c r="H95" s="147">
        <f t="shared" si="4"/>
        <v>1.2245991965310026</v>
      </c>
      <c r="I95" s="10">
        <f t="shared" si="5"/>
        <v>3.8496766272836824E-2</v>
      </c>
      <c r="J95" s="98">
        <f>'Raw Data'!F95/I95</f>
        <v>0.31810443190265258</v>
      </c>
      <c r="K95" s="73">
        <f t="shared" si="6"/>
        <v>2.2892348947862864</v>
      </c>
      <c r="L95" s="147">
        <f>A95*Table!$AC$9/$AC$16</f>
        <v>369.99256271148653</v>
      </c>
      <c r="M95" s="147">
        <f>A95*Table!$AD$9/$AC$16</f>
        <v>126.85459292965251</v>
      </c>
      <c r="N95" s="147">
        <f>ABS(A95*Table!$AE$9/$AC$16)</f>
        <v>160.21147925972718</v>
      </c>
      <c r="O95" s="147">
        <f>($L95*(Table!$AC$10/Table!$AC$9)/(Table!$AC$12-Table!$AC$14))</f>
        <v>793.63484065097941</v>
      </c>
      <c r="P95" s="147">
        <f>ROUND(($N95*(Table!$AE$10/Table!$AE$9)/(Table!$AC$12-Table!$AC$13)),2)</f>
        <v>1315.37</v>
      </c>
      <c r="Q95" s="147">
        <f>'Raw Data'!C95</f>
        <v>1.1476302359312855</v>
      </c>
      <c r="R95" s="147">
        <f>'Raw Data'!C95/'Raw Data'!I$30*100</f>
        <v>10.204898830999749</v>
      </c>
      <c r="S95" s="126">
        <f t="shared" si="7"/>
        <v>0.19298245614034992</v>
      </c>
      <c r="T95" s="126">
        <f t="shared" si="8"/>
        <v>1.527218626266369E-3</v>
      </c>
      <c r="U95" s="96">
        <f t="shared" si="9"/>
        <v>6.1930489673983537E-3</v>
      </c>
      <c r="V95" s="96">
        <f t="shared" si="10"/>
        <v>7.363485377344145E-2</v>
      </c>
      <c r="W95" s="96">
        <f t="shared" si="11"/>
        <v>7.4633291375268777E-5</v>
      </c>
      <c r="X95" s="138">
        <f t="shared" si="12"/>
        <v>0.21374065982611654</v>
      </c>
      <c r="Z95" s="150"/>
      <c r="AS95" s="24"/>
      <c r="AT95" s="24"/>
    </row>
    <row r="96" spans="1:46" x14ac:dyDescent="0.2">
      <c r="A96" s="147">
        <v>1807.20263671875</v>
      </c>
      <c r="B96" s="111">
        <v>0.76401257202723949</v>
      </c>
      <c r="C96" s="111">
        <f t="shared" si="1"/>
        <v>0.23598742797276051</v>
      </c>
      <c r="D96" s="105">
        <f t="shared" si="2"/>
        <v>1.2441068622315421E-2</v>
      </c>
      <c r="E96" s="98">
        <f>(2*Table!$AC$16*0.147)/A96</f>
        <v>5.0716551316911156E-2</v>
      </c>
      <c r="F96" s="98">
        <f t="shared" si="3"/>
        <v>0.10143310263382231</v>
      </c>
      <c r="G96" s="147">
        <f>IF((('Raw Data'!C96)/('Raw Data'!C$135)*100)&lt;0,0,('Raw Data'!C96)/('Raw Data'!C$135)*100)</f>
        <v>76.398633666857037</v>
      </c>
      <c r="H96" s="147">
        <f t="shared" si="4"/>
        <v>1.2442451729459378</v>
      </c>
      <c r="I96" s="10">
        <f t="shared" si="5"/>
        <v>4.0102661888881341E-2</v>
      </c>
      <c r="J96" s="98">
        <f>'Raw Data'!F96/I96</f>
        <v>0.3102649835049775</v>
      </c>
      <c r="K96" s="73">
        <f t="shared" si="6"/>
        <v>2.5106895740628059</v>
      </c>
      <c r="L96" s="147">
        <f>A96*Table!$AC$9/$AC$16</f>
        <v>405.78468893522165</v>
      </c>
      <c r="M96" s="147">
        <f>A96*Table!$AD$9/$AC$16</f>
        <v>139.12617906350457</v>
      </c>
      <c r="N96" s="147">
        <f>ABS(A96*Table!$AE$9/$AC$16)</f>
        <v>175.70992454233408</v>
      </c>
      <c r="O96" s="147">
        <f>($L96*(Table!$AC$10/Table!$AC$9)/(Table!$AC$12-Table!$AC$14))</f>
        <v>870.40902817507879</v>
      </c>
      <c r="P96" s="147">
        <f>ROUND(($N96*(Table!$AE$10/Table!$AE$9)/(Table!$AC$12-Table!$AC$13)),2)</f>
        <v>1442.61</v>
      </c>
      <c r="Q96" s="147">
        <f>'Raw Data'!C96</f>
        <v>1.1666302359312857</v>
      </c>
      <c r="R96" s="147">
        <f>'Raw Data'!C96/'Raw Data'!I$30*100</f>
        <v>10.373849658294445</v>
      </c>
      <c r="S96" s="126">
        <f t="shared" si="7"/>
        <v>0.19607843137255007</v>
      </c>
      <c r="T96" s="126">
        <f t="shared" si="8"/>
        <v>1.2327165574324006E-3</v>
      </c>
      <c r="U96" s="96">
        <f t="shared" si="9"/>
        <v>5.7402802804281759E-3</v>
      </c>
      <c r="V96" s="96">
        <f t="shared" si="10"/>
        <v>6.4763269386035188E-2</v>
      </c>
      <c r="W96" s="96">
        <f t="shared" si="11"/>
        <v>6.3043347487276881E-5</v>
      </c>
      <c r="X96" s="138">
        <f t="shared" si="12"/>
        <v>0.21380370317360381</v>
      </c>
      <c r="Z96" s="42"/>
      <c r="AS96" s="24"/>
      <c r="AT96" s="24"/>
    </row>
    <row r="97" spans="1:46" x14ac:dyDescent="0.2">
      <c r="A97" s="147">
        <v>1978.7086181640625</v>
      </c>
      <c r="B97" s="111">
        <v>0.77547145102147719</v>
      </c>
      <c r="C97" s="111">
        <f t="shared" si="1"/>
        <v>0.22452854897852281</v>
      </c>
      <c r="D97" s="105">
        <f t="shared" si="2"/>
        <v>1.1458878994237698E-2</v>
      </c>
      <c r="E97" s="98">
        <f>(2*Table!$AC$16*0.147)/A97</f>
        <v>4.6320658041225628E-2</v>
      </c>
      <c r="F97" s="98">
        <f t="shared" si="3"/>
        <v>9.2641316082451255E-2</v>
      </c>
      <c r="G97" s="147">
        <f>IF((('Raw Data'!C97)/('Raw Data'!C$135)*100)&lt;0,0,('Raw Data'!C97)/('Raw Data'!C$135)*100)</f>
        <v>77.544648957728285</v>
      </c>
      <c r="H97" s="147">
        <f t="shared" si="4"/>
        <v>1.1460152908712473</v>
      </c>
      <c r="I97" s="10">
        <f t="shared" si="5"/>
        <v>3.9374993772036238E-2</v>
      </c>
      <c r="J97" s="98">
        <f>'Raw Data'!F97/I97</f>
        <v>0.29105154847926329</v>
      </c>
      <c r="K97" s="73">
        <f t="shared" si="6"/>
        <v>2.7489574200449094</v>
      </c>
      <c r="L97" s="147">
        <f>A97*Table!$AC$9/$AC$16</f>
        <v>444.29420630604363</v>
      </c>
      <c r="M97" s="147">
        <f>A97*Table!$AD$9/$AC$16</f>
        <v>152.3294421620721</v>
      </c>
      <c r="N97" s="147">
        <f>ABS(A97*Table!$AE$9/$AC$16)</f>
        <v>192.38503470763908</v>
      </c>
      <c r="O97" s="147">
        <f>($L97*(Table!$AC$10/Table!$AC$9)/(Table!$AC$12-Table!$AC$14))</f>
        <v>953.0120255384893</v>
      </c>
      <c r="P97" s="147">
        <f>ROUND(($N97*(Table!$AE$10/Table!$AE$9)/(Table!$AC$12-Table!$AC$13)),2)</f>
        <v>1579.52</v>
      </c>
      <c r="Q97" s="147">
        <f>'Raw Data'!C97</f>
        <v>1.1841302359312855</v>
      </c>
      <c r="R97" s="147">
        <f>'Raw Data'!C97/'Raw Data'!I$30*100</f>
        <v>10.52946226238166</v>
      </c>
      <c r="S97" s="126">
        <f t="shared" si="7"/>
        <v>0.18059855521155629</v>
      </c>
      <c r="T97" s="126">
        <f t="shared" si="8"/>
        <v>1.0064487282841483E-3</v>
      </c>
      <c r="U97" s="96">
        <f t="shared" si="9"/>
        <v>5.3213809075898112E-3</v>
      </c>
      <c r="V97" s="96">
        <f t="shared" si="10"/>
        <v>5.6974440185584556E-2</v>
      </c>
      <c r="W97" s="96">
        <f t="shared" si="11"/>
        <v>4.8436608390108855E-5</v>
      </c>
      <c r="X97" s="138">
        <f t="shared" si="12"/>
        <v>0.21385213978199391</v>
      </c>
      <c r="Z97" s="111"/>
      <c r="AS97" s="24"/>
      <c r="AT97" s="24"/>
    </row>
    <row r="98" spans="1:46" x14ac:dyDescent="0.2">
      <c r="A98" s="147">
        <v>2157.448486328125</v>
      </c>
      <c r="B98" s="111">
        <v>0.78640649554740716</v>
      </c>
      <c r="C98" s="111">
        <f t="shared" si="1"/>
        <v>0.21359350445259284</v>
      </c>
      <c r="D98" s="105">
        <f t="shared" si="2"/>
        <v>1.0935044525929971E-2</v>
      </c>
      <c r="E98" s="98">
        <f>(2*Table!$AC$16*0.147)/A98</f>
        <v>4.2483093267824089E-2</v>
      </c>
      <c r="F98" s="98">
        <f t="shared" si="3"/>
        <v>8.4966186535648178E-2</v>
      </c>
      <c r="G98" s="147">
        <f>IF((('Raw Data'!C98)/('Raw Data'!C$135)*100)&lt;0,0,('Raw Data'!C98)/('Raw Data'!C$135)*100)</f>
        <v>78.638274978159743</v>
      </c>
      <c r="H98" s="147">
        <f t="shared" si="4"/>
        <v>1.0936260204314578</v>
      </c>
      <c r="I98" s="10">
        <f t="shared" si="5"/>
        <v>3.7558589483587923E-2</v>
      </c>
      <c r="J98" s="98">
        <f>'Raw Data'!F98/I98</f>
        <v>0.29117867190122598</v>
      </c>
      <c r="K98" s="73">
        <f t="shared" si="6"/>
        <v>2.9972750764886076</v>
      </c>
      <c r="L98" s="147">
        <f>A98*Table!$AC$9/$AC$16</f>
        <v>484.42800222334358</v>
      </c>
      <c r="M98" s="147">
        <f>A98*Table!$AD$9/$AC$16</f>
        <v>166.08960076228922</v>
      </c>
      <c r="N98" s="147">
        <f>ABS(A98*Table!$AE$9/$AC$16)</f>
        <v>209.76347811498005</v>
      </c>
      <c r="O98" s="147">
        <f>($L98*(Table!$AC$10/Table!$AC$9)/(Table!$AC$12-Table!$AC$14))</f>
        <v>1039.0991038681759</v>
      </c>
      <c r="P98" s="147">
        <f>ROUND(($N98*(Table!$AE$10/Table!$AE$9)/(Table!$AC$12-Table!$AC$13)),2)</f>
        <v>1722.2</v>
      </c>
      <c r="Q98" s="147">
        <f>'Raw Data'!C98</f>
        <v>1.2008302359312857</v>
      </c>
      <c r="R98" s="147">
        <f>'Raw Data'!C98/'Raw Data'!I$30*100</f>
        <v>10.677961147424893</v>
      </c>
      <c r="S98" s="126">
        <f t="shared" si="7"/>
        <v>0.17234262125903246</v>
      </c>
      <c r="T98" s="126">
        <f t="shared" si="8"/>
        <v>8.2482020428431557E-4</v>
      </c>
      <c r="U98" s="96">
        <f t="shared" si="9"/>
        <v>4.9493469786610188E-3</v>
      </c>
      <c r="V98" s="96">
        <f t="shared" si="10"/>
        <v>5.0402653059005056E-2</v>
      </c>
      <c r="W98" s="96">
        <f t="shared" si="11"/>
        <v>3.8880780014402143E-5</v>
      </c>
      <c r="X98" s="138">
        <f t="shared" si="12"/>
        <v>0.21389102056200832</v>
      </c>
      <c r="Z98" s="111"/>
      <c r="AS98" s="24"/>
      <c r="AT98" s="24"/>
    </row>
    <row r="99" spans="1:46" x14ac:dyDescent="0.2">
      <c r="A99" s="147">
        <v>2369.89404296875</v>
      </c>
      <c r="B99" s="111">
        <v>0.79793085385018336</v>
      </c>
      <c r="C99" s="111">
        <f t="shared" si="1"/>
        <v>0.20206914614981664</v>
      </c>
      <c r="D99" s="105">
        <f t="shared" si="2"/>
        <v>1.1524358302776205E-2</v>
      </c>
      <c r="E99" s="98">
        <f>(2*Table!$AC$16*0.147)/A99</f>
        <v>3.8674760813520566E-2</v>
      </c>
      <c r="F99" s="98">
        <f t="shared" si="3"/>
        <v>7.7349521627041132E-2</v>
      </c>
      <c r="G99" s="147">
        <f>IF((('Raw Data'!C99)/('Raw Data'!C$135)*100)&lt;0,0,('Raw Data'!C99)/('Raw Data'!C$135)*100)</f>
        <v>79.790838927835964</v>
      </c>
      <c r="H99" s="147">
        <f t="shared" si="4"/>
        <v>1.152563949676221</v>
      </c>
      <c r="I99" s="10">
        <f t="shared" si="5"/>
        <v>4.0788494502086881E-2</v>
      </c>
      <c r="J99" s="98">
        <f>'Raw Data'!F99/I99</f>
        <v>0.28257084840855129</v>
      </c>
      <c r="K99" s="73">
        <f t="shared" si="6"/>
        <v>3.2924189819235989</v>
      </c>
      <c r="L99" s="147">
        <f>A99*Table!$AC$9/$AC$16</f>
        <v>532.12998780344878</v>
      </c>
      <c r="M99" s="147">
        <f>A99*Table!$AD$9/$AC$16</f>
        <v>182.44456724689675</v>
      </c>
      <c r="N99" s="147">
        <f>ABS(A99*Table!$AE$9/$AC$16)</f>
        <v>230.41904377664511</v>
      </c>
      <c r="O99" s="147">
        <f>($L99*(Table!$AC$10/Table!$AC$9)/(Table!$AC$12-Table!$AC$14))</f>
        <v>1141.4199652583629</v>
      </c>
      <c r="P99" s="147">
        <f>ROUND(($N99*(Table!$AE$10/Table!$AE$9)/(Table!$AC$12-Table!$AC$13)),2)</f>
        <v>1891.78</v>
      </c>
      <c r="Q99" s="147">
        <f>'Raw Data'!C99</f>
        <v>1.2184302359312855</v>
      </c>
      <c r="R99" s="147">
        <f>'Raw Data'!C99/'Raw Data'!I$30*100</f>
        <v>10.834462966392607</v>
      </c>
      <c r="S99" s="126">
        <f t="shared" si="7"/>
        <v>0.18163054695562242</v>
      </c>
      <c r="T99" s="126">
        <f t="shared" si="8"/>
        <v>6.6618365245951772E-4</v>
      </c>
      <c r="U99" s="96">
        <f t="shared" si="9"/>
        <v>4.5717077514656939E-3</v>
      </c>
      <c r="V99" s="96">
        <f t="shared" si="10"/>
        <v>4.4072285402907599E-2</v>
      </c>
      <c r="W99" s="96">
        <f t="shared" si="11"/>
        <v>3.3958943991358324E-5</v>
      </c>
      <c r="X99" s="138">
        <f t="shared" si="12"/>
        <v>0.21392497950599967</v>
      </c>
      <c r="Z99" s="111"/>
      <c r="AS99" s="24"/>
      <c r="AT99" s="24"/>
    </row>
    <row r="100" spans="1:46" x14ac:dyDescent="0.2">
      <c r="A100" s="147">
        <v>2585.86181640625</v>
      </c>
      <c r="B100" s="111">
        <v>0.80847302252488218</v>
      </c>
      <c r="C100" s="111">
        <f t="shared" si="1"/>
        <v>0.19152697747511782</v>
      </c>
      <c r="D100" s="105">
        <f t="shared" si="2"/>
        <v>1.0542168674698815E-2</v>
      </c>
      <c r="E100" s="98">
        <f>(2*Table!$AC$16*0.147)/A100</f>
        <v>3.5444695723371257E-2</v>
      </c>
      <c r="F100" s="98">
        <f t="shared" si="3"/>
        <v>7.0889391446742514E-2</v>
      </c>
      <c r="G100" s="147">
        <f>IF((('Raw Data'!C100)/('Raw Data'!C$135)*100)&lt;0,0,('Raw Data'!C100)/('Raw Data'!C$135)*100)</f>
        <v>80.845172995437522</v>
      </c>
      <c r="H100" s="147">
        <f t="shared" si="4"/>
        <v>1.0543340676015589</v>
      </c>
      <c r="I100" s="10">
        <f t="shared" si="5"/>
        <v>3.7876383975299799E-2</v>
      </c>
      <c r="J100" s="98">
        <f>'Raw Data'!F100/I100</f>
        <v>0.27836185954000209</v>
      </c>
      <c r="K100" s="73">
        <f t="shared" si="6"/>
        <v>3.5924561919664009</v>
      </c>
      <c r="L100" s="147">
        <f>A100*Table!$AC$9/$AC$16</f>
        <v>580.6228429950977</v>
      </c>
      <c r="M100" s="147">
        <f>A100*Table!$AD$9/$AC$16</f>
        <v>199.07068902689065</v>
      </c>
      <c r="N100" s="147">
        <f>ABS(A100*Table!$AE$9/$AC$16)</f>
        <v>251.41706602564912</v>
      </c>
      <c r="O100" s="147">
        <f>($L100*(Table!$AC$10/Table!$AC$9)/(Table!$AC$12-Table!$AC$14))</f>
        <v>1245.4372436617284</v>
      </c>
      <c r="P100" s="147">
        <f>ROUND(($N100*(Table!$AE$10/Table!$AE$9)/(Table!$AC$12-Table!$AC$13)),2)</f>
        <v>2064.1799999999998</v>
      </c>
      <c r="Q100" s="147">
        <f>'Raw Data'!C100</f>
        <v>1.2345302359312855</v>
      </c>
      <c r="R100" s="147">
        <f>'Raw Data'!C100/'Raw Data'!I$30*100</f>
        <v>10.977626562152848</v>
      </c>
      <c r="S100" s="126">
        <f t="shared" si="7"/>
        <v>0.16615067079463389</v>
      </c>
      <c r="T100" s="126">
        <f t="shared" si="8"/>
        <v>5.4429488047469388E-4</v>
      </c>
      <c r="U100" s="96">
        <f t="shared" si="9"/>
        <v>4.2452487184366297E-3</v>
      </c>
      <c r="V100" s="96">
        <f t="shared" si="10"/>
        <v>3.888276178634216E-2</v>
      </c>
      <c r="W100" s="96">
        <f t="shared" si="11"/>
        <v>2.6092435402799573E-5</v>
      </c>
      <c r="X100" s="138">
        <f t="shared" si="12"/>
        <v>0.21395107194140248</v>
      </c>
      <c r="Z100" s="111"/>
      <c r="AS100" s="24"/>
      <c r="AT100" s="24"/>
    </row>
    <row r="101" spans="1:46" x14ac:dyDescent="0.2">
      <c r="A101" s="147">
        <v>2828.7021484375</v>
      </c>
      <c r="B101" s="111">
        <v>0.81849135673127293</v>
      </c>
      <c r="C101" s="111">
        <f t="shared" si="1"/>
        <v>0.18150864326872707</v>
      </c>
      <c r="D101" s="105">
        <f t="shared" si="2"/>
        <v>1.0018334206390755E-2</v>
      </c>
      <c r="E101" s="98">
        <f>(2*Table!$AC$16*0.147)/A101</f>
        <v>3.2401815551994922E-2</v>
      </c>
      <c r="F101" s="98">
        <f t="shared" si="3"/>
        <v>6.4803631103989845E-2</v>
      </c>
      <c r="G101" s="147">
        <f>IF((('Raw Data'!C101)/('Raw Data'!C$135)*100)&lt;0,0,('Raw Data'!C101)/('Raw Data'!C$135)*100)</f>
        <v>81.847117792599249</v>
      </c>
      <c r="H101" s="147">
        <f t="shared" si="4"/>
        <v>1.0019447971617268</v>
      </c>
      <c r="I101" s="10">
        <f t="shared" si="5"/>
        <v>3.8981907025700036E-2</v>
      </c>
      <c r="J101" s="98">
        <f>'Raw Data'!F101/I101</f>
        <v>0.25702816347624358</v>
      </c>
      <c r="K101" s="73">
        <f t="shared" si="6"/>
        <v>3.9298265993601209</v>
      </c>
      <c r="L101" s="147">
        <f>A101*Table!$AC$9/$AC$16</f>
        <v>635.14959422491143</v>
      </c>
      <c r="M101" s="147">
        <f>A101*Table!$AD$9/$AC$16</f>
        <v>217.76557516282676</v>
      </c>
      <c r="N101" s="147">
        <f>ABS(A101*Table!$AE$9/$AC$16)</f>
        <v>275.02784190107565</v>
      </c>
      <c r="O101" s="147">
        <f>($L101*(Table!$AC$10/Table!$AC$9)/(Table!$AC$12-Table!$AC$14))</f>
        <v>1362.3972420096773</v>
      </c>
      <c r="P101" s="147">
        <f>ROUND(($N101*(Table!$AE$10/Table!$AE$9)/(Table!$AC$12-Table!$AC$13)),2)</f>
        <v>2258.0300000000002</v>
      </c>
      <c r="Q101" s="147">
        <f>'Raw Data'!C101</f>
        <v>1.2498302359312856</v>
      </c>
      <c r="R101" s="147">
        <f>'Raw Data'!C101/'Raw Data'!I$30*100</f>
        <v>11.113676438869103</v>
      </c>
      <c r="S101" s="126">
        <f t="shared" si="7"/>
        <v>0.15789473684210481</v>
      </c>
      <c r="T101" s="126">
        <f t="shared" si="8"/>
        <v>4.4749709039981767E-4</v>
      </c>
      <c r="U101" s="96">
        <f t="shared" si="9"/>
        <v>3.9288959585257154E-3</v>
      </c>
      <c r="V101" s="96">
        <f t="shared" si="10"/>
        <v>3.411020732992117E-2</v>
      </c>
      <c r="W101" s="96">
        <f t="shared" si="11"/>
        <v>2.072126942892428E-5</v>
      </c>
      <c r="X101" s="138">
        <f t="shared" si="12"/>
        <v>0.2139717932108314</v>
      </c>
      <c r="Z101" s="111"/>
      <c r="AS101" s="24"/>
      <c r="AT101" s="24"/>
    </row>
    <row r="102" spans="1:46" x14ac:dyDescent="0.2">
      <c r="A102" s="147">
        <v>3100.4609375</v>
      </c>
      <c r="B102" s="111">
        <v>0.82864064955474082</v>
      </c>
      <c r="C102" s="111">
        <f t="shared" si="1"/>
        <v>0.17135935044525918</v>
      </c>
      <c r="D102" s="105">
        <f t="shared" si="2"/>
        <v>1.0149292823467881E-2</v>
      </c>
      <c r="E102" s="98">
        <f>(2*Table!$AC$16*0.147)/A102</f>
        <v>2.9561761013221485E-2</v>
      </c>
      <c r="F102" s="98">
        <f t="shared" si="3"/>
        <v>5.9123522026442971E-2</v>
      </c>
      <c r="G102" s="147">
        <f>IF((('Raw Data'!C102)/('Raw Data'!C$135)*100)&lt;0,0,('Raw Data'!C102)/('Raw Data'!C$135)*100)</f>
        <v>82.862159907370952</v>
      </c>
      <c r="H102" s="147">
        <f t="shared" si="4"/>
        <v>1.0150421147717026</v>
      </c>
      <c r="I102" s="10">
        <f t="shared" si="5"/>
        <v>3.9839043760748094E-2</v>
      </c>
      <c r="J102" s="98">
        <f>'Raw Data'!F102/I102</f>
        <v>0.25478576264718839</v>
      </c>
      <c r="K102" s="73">
        <f t="shared" si="6"/>
        <v>4.3073725062197825</v>
      </c>
      <c r="L102" s="147">
        <f>A102*Table!$AC$9/$AC$16</f>
        <v>696.16962233053721</v>
      </c>
      <c r="M102" s="147">
        <f>A102*Table!$AD$9/$AC$16</f>
        <v>238.68672765618416</v>
      </c>
      <c r="N102" s="147">
        <f>ABS(A102*Table!$AE$9/$AC$16)</f>
        <v>301.45028914063181</v>
      </c>
      <c r="O102" s="147">
        <f>($L102*(Table!$AC$10/Table!$AC$9)/(Table!$AC$12-Table!$AC$14))</f>
        <v>1493.2853331843357</v>
      </c>
      <c r="P102" s="147">
        <f>ROUND(($N102*(Table!$AE$10/Table!$AE$9)/(Table!$AC$12-Table!$AC$13)),2)</f>
        <v>2474.96</v>
      </c>
      <c r="Q102" s="147">
        <f>'Raw Data'!C102</f>
        <v>1.2653302359312857</v>
      </c>
      <c r="R102" s="147">
        <f>'Raw Data'!C102/'Raw Data'!I$30*100</f>
        <v>11.251504745346352</v>
      </c>
      <c r="S102" s="126">
        <f t="shared" si="7"/>
        <v>0.15995872033023883</v>
      </c>
      <c r="T102" s="126">
        <f t="shared" si="8"/>
        <v>3.6587125818132726E-4</v>
      </c>
      <c r="U102" s="96">
        <f t="shared" si="9"/>
        <v>3.6289780687960536E-3</v>
      </c>
      <c r="V102" s="96">
        <f t="shared" si="10"/>
        <v>2.9824160011126699E-2</v>
      </c>
      <c r="W102" s="96">
        <f t="shared" si="11"/>
        <v>1.7473445007925519E-5</v>
      </c>
      <c r="X102" s="138">
        <f t="shared" si="12"/>
        <v>0.21398926665583934</v>
      </c>
      <c r="Z102" s="111"/>
      <c r="AS102" s="24"/>
      <c r="AT102" s="24"/>
    </row>
    <row r="103" spans="1:46" x14ac:dyDescent="0.2">
      <c r="A103" s="147">
        <v>3386.951171875</v>
      </c>
      <c r="B103" s="111">
        <v>0.83898638030382411</v>
      </c>
      <c r="C103" s="111">
        <f t="shared" si="1"/>
        <v>0.16101361969617589</v>
      </c>
      <c r="D103" s="105">
        <f t="shared" si="2"/>
        <v>1.0345730749083293E-2</v>
      </c>
      <c r="E103" s="98">
        <f>(2*Table!$AC$16*0.147)/A103</f>
        <v>2.7061236083443099E-2</v>
      </c>
      <c r="F103" s="98">
        <f t="shared" si="3"/>
        <v>5.4122472166886197E-2</v>
      </c>
      <c r="G103" s="147">
        <f>IF((('Raw Data'!C103)/('Raw Data'!C$135)*100)&lt;0,0,('Raw Data'!C103)/('Raw Data'!C$135)*100)</f>
        <v>83.896847998557575</v>
      </c>
      <c r="H103" s="147">
        <f t="shared" si="4"/>
        <v>1.0346880911866236</v>
      </c>
      <c r="I103" s="10">
        <f t="shared" si="5"/>
        <v>3.838267159466624E-2</v>
      </c>
      <c r="J103" s="98">
        <f>'Raw Data'!F103/I103</f>
        <v>0.26957167080845246</v>
      </c>
      <c r="K103" s="73">
        <f t="shared" si="6"/>
        <v>4.7053843450150694</v>
      </c>
      <c r="L103" s="147">
        <f>A103*Table!$AC$9/$AC$16</f>
        <v>760.49741174208521</v>
      </c>
      <c r="M103" s="147">
        <f>A103*Table!$AD$9/$AC$16</f>
        <v>260.74196974014347</v>
      </c>
      <c r="N103" s="147">
        <f>ABS(A103*Table!$AE$9/$AC$16)</f>
        <v>329.30503904047998</v>
      </c>
      <c r="O103" s="147">
        <f>($L103*(Table!$AC$10/Table!$AC$9)/(Table!$AC$12-Table!$AC$14))</f>
        <v>1631.2685794553524</v>
      </c>
      <c r="P103" s="147">
        <f>ROUND(($N103*(Table!$AE$10/Table!$AE$9)/(Table!$AC$12-Table!$AC$13)),2)</f>
        <v>2703.65</v>
      </c>
      <c r="Q103" s="147">
        <f>'Raw Data'!C103</f>
        <v>1.2811302359312857</v>
      </c>
      <c r="R103" s="147">
        <f>'Raw Data'!C103/'Raw Data'!I$30*100</f>
        <v>11.392000696465098</v>
      </c>
      <c r="S103" s="126">
        <f t="shared" si="7"/>
        <v>0.16305469556243549</v>
      </c>
      <c r="T103" s="126">
        <f t="shared" si="8"/>
        <v>2.9614639547770327E-4</v>
      </c>
      <c r="U103" s="96">
        <f t="shared" si="9"/>
        <v>3.3634971744096747E-3</v>
      </c>
      <c r="V103" s="96">
        <f t="shared" si="10"/>
        <v>2.6228689403674201E-2</v>
      </c>
      <c r="W103" s="96">
        <f t="shared" si="11"/>
        <v>1.4925833170986473E-5</v>
      </c>
      <c r="X103" s="138">
        <f t="shared" si="12"/>
        <v>0.21400419248901031</v>
      </c>
      <c r="Z103" s="111"/>
      <c r="AS103" s="24"/>
      <c r="AT103" s="24"/>
    </row>
    <row r="104" spans="1:46" x14ac:dyDescent="0.2">
      <c r="A104" s="147">
        <v>3707.93408203125</v>
      </c>
      <c r="B104" s="111">
        <v>0.84880827658459934</v>
      </c>
      <c r="C104" s="111">
        <f t="shared" si="1"/>
        <v>0.15119172341540066</v>
      </c>
      <c r="D104" s="105">
        <f t="shared" si="2"/>
        <v>9.821896280775233E-3</v>
      </c>
      <c r="E104" s="98">
        <f>(2*Table!$AC$16*0.147)/A104</f>
        <v>2.4718639338645928E-2</v>
      </c>
      <c r="F104" s="98">
        <f t="shared" si="3"/>
        <v>4.9437278677291856E-2</v>
      </c>
      <c r="G104" s="147">
        <f>IF((('Raw Data'!C104)/('Raw Data'!C$135)*100)&lt;0,0,('Raw Data'!C104)/('Raw Data'!C$135)*100)</f>
        <v>84.879146819304367</v>
      </c>
      <c r="H104" s="147">
        <f t="shared" si="4"/>
        <v>0.98229882074679153</v>
      </c>
      <c r="I104" s="10">
        <f t="shared" si="5"/>
        <v>3.9323069185980497E-2</v>
      </c>
      <c r="J104" s="98">
        <f>'Raw Data'!F104/I104</f>
        <v>0.24980217492712789</v>
      </c>
      <c r="K104" s="73">
        <f t="shared" si="6"/>
        <v>5.1513157694207186</v>
      </c>
      <c r="L104" s="147">
        <f>A104*Table!$AC$9/$AC$16</f>
        <v>832.57009894652879</v>
      </c>
      <c r="M104" s="147">
        <f>A104*Table!$AD$9/$AC$16</f>
        <v>285.45260535309558</v>
      </c>
      <c r="N104" s="147">
        <f>ABS(A104*Table!$AE$9/$AC$16)</f>
        <v>360.51342805950884</v>
      </c>
      <c r="O104" s="147">
        <f>($L104*(Table!$AC$10/Table!$AC$9)/(Table!$AC$12-Table!$AC$14))</f>
        <v>1785.8646481049525</v>
      </c>
      <c r="P104" s="147">
        <f>ROUND(($N104*(Table!$AE$10/Table!$AE$9)/(Table!$AC$12-Table!$AC$13)),2)</f>
        <v>2959.88</v>
      </c>
      <c r="Q104" s="147">
        <f>'Raw Data'!C104</f>
        <v>1.2961302359312856</v>
      </c>
      <c r="R104" s="147">
        <f>'Raw Data'!C104/'Raw Data'!I$30*100</f>
        <v>11.525382928539855</v>
      </c>
      <c r="S104" s="126">
        <f t="shared" si="7"/>
        <v>0.15479876160990638</v>
      </c>
      <c r="T104" s="126">
        <f t="shared" si="8"/>
        <v>2.4091631176448303E-4</v>
      </c>
      <c r="U104" s="96">
        <f t="shared" si="9"/>
        <v>3.1083030802495052E-3</v>
      </c>
      <c r="V104" s="96">
        <f t="shared" si="10"/>
        <v>2.2952494680625254E-2</v>
      </c>
      <c r="W104" s="96">
        <f t="shared" si="11"/>
        <v>1.1822970796324518E-5</v>
      </c>
      <c r="X104" s="138">
        <f t="shared" si="12"/>
        <v>0.21401601545980664</v>
      </c>
      <c r="Z104" s="111"/>
      <c r="AS104" s="24"/>
      <c r="AT104" s="24"/>
    </row>
    <row r="105" spans="1:46" x14ac:dyDescent="0.2">
      <c r="A105" s="147">
        <v>4058.857421875</v>
      </c>
      <c r="B105" s="111">
        <v>0.85836825563122054</v>
      </c>
      <c r="C105" s="111">
        <f t="shared" si="1"/>
        <v>0.14163174436877946</v>
      </c>
      <c r="D105" s="105">
        <f t="shared" si="2"/>
        <v>9.5599790466212031E-3</v>
      </c>
      <c r="E105" s="98">
        <f>(2*Table!$AC$16*0.147)/A105</f>
        <v>2.2581499111359111E-2</v>
      </c>
      <c r="F105" s="98">
        <f t="shared" si="3"/>
        <v>4.5162998222718222E-2</v>
      </c>
      <c r="G105" s="147">
        <f>IF((('Raw Data'!C105)/('Raw Data'!C$135)*100)&lt;0,0,('Raw Data'!C105)/('Raw Data'!C$135)*100)</f>
        <v>85.835251004831235</v>
      </c>
      <c r="H105" s="147">
        <f t="shared" si="4"/>
        <v>0.95610418552686838</v>
      </c>
      <c r="I105" s="10">
        <f t="shared" si="5"/>
        <v>3.9271790989496402E-2</v>
      </c>
      <c r="J105" s="98">
        <f>'Raw Data'!F105/I105</f>
        <v>0.24345825882567781</v>
      </c>
      <c r="K105" s="73">
        <f t="shared" si="6"/>
        <v>5.6388424876423668</v>
      </c>
      <c r="L105" s="147">
        <f>A105*Table!$AC$9/$AC$16</f>
        <v>911.36553417074504</v>
      </c>
      <c r="M105" s="147">
        <f>A105*Table!$AD$9/$AC$16</f>
        <v>312.46818314425548</v>
      </c>
      <c r="N105" s="147">
        <f>ABS(A105*Table!$AE$9/$AC$16)</f>
        <v>394.63285236272009</v>
      </c>
      <c r="O105" s="147">
        <f>($L105*(Table!$AC$10/Table!$AC$9)/(Table!$AC$12-Table!$AC$14))</f>
        <v>1954.8810256772742</v>
      </c>
      <c r="P105" s="147">
        <f>ROUND(($N105*(Table!$AE$10/Table!$AE$9)/(Table!$AC$12-Table!$AC$13)),2)</f>
        <v>3240.01</v>
      </c>
      <c r="Q105" s="147">
        <f>'Raw Data'!C105</f>
        <v>1.3107302359312856</v>
      </c>
      <c r="R105" s="147">
        <f>'Raw Data'!C105/'Raw Data'!I$30*100</f>
        <v>11.655208301092621</v>
      </c>
      <c r="S105" s="126">
        <f t="shared" si="7"/>
        <v>0.15067079463364186</v>
      </c>
      <c r="T105" s="126">
        <f t="shared" si="8"/>
        <v>1.9605275345668804E-4</v>
      </c>
      <c r="U105" s="96">
        <f t="shared" si="9"/>
        <v>2.871549081344293E-3</v>
      </c>
      <c r="V105" s="96">
        <f t="shared" si="10"/>
        <v>2.0074626045630133E-2</v>
      </c>
      <c r="W105" s="96">
        <f t="shared" si="11"/>
        <v>9.603833708588888E-6</v>
      </c>
      <c r="X105" s="138">
        <f t="shared" si="12"/>
        <v>0.21402561929351524</v>
      </c>
      <c r="Z105" s="111"/>
      <c r="AS105" s="24"/>
      <c r="AT105" s="24"/>
    </row>
    <row r="106" spans="1:46" x14ac:dyDescent="0.2">
      <c r="A106" s="147">
        <v>4432.681640625</v>
      </c>
      <c r="B106" s="111">
        <v>0.8682556312205344</v>
      </c>
      <c r="C106" s="111">
        <f t="shared" si="1"/>
        <v>0.1317443687794656</v>
      </c>
      <c r="D106" s="105">
        <f t="shared" si="2"/>
        <v>9.8873755893138515E-3</v>
      </c>
      <c r="E106" s="98">
        <f>(2*Table!$AC$16*0.147)/A106</f>
        <v>2.0677118885596403E-2</v>
      </c>
      <c r="F106" s="98">
        <f t="shared" si="3"/>
        <v>4.1354237771192806E-2</v>
      </c>
      <c r="G106" s="147">
        <f>IF((('Raw Data'!C106)/('Raw Data'!C$135)*100)&lt;0,0,('Raw Data'!C106)/('Raw Data'!C$135)*100)</f>
        <v>86.824098484383015</v>
      </c>
      <c r="H106" s="147">
        <f t="shared" si="4"/>
        <v>0.98884747955177943</v>
      </c>
      <c r="I106" s="10">
        <f t="shared" si="5"/>
        <v>3.8262745139746146E-2</v>
      </c>
      <c r="J106" s="98">
        <f>'Raw Data'!F106/I106</f>
        <v>0.25843610434646935</v>
      </c>
      <c r="K106" s="73">
        <f t="shared" si="6"/>
        <v>6.1581846740016619</v>
      </c>
      <c r="L106" s="147">
        <f>A106*Table!$AC$9/$AC$16</f>
        <v>995.30307456596108</v>
      </c>
      <c r="M106" s="147">
        <f>A106*Table!$AD$9/$AC$16</f>
        <v>341.24676842261522</v>
      </c>
      <c r="N106" s="147">
        <f>ABS(A106*Table!$AE$9/$AC$16)</f>
        <v>430.9788735194399</v>
      </c>
      <c r="O106" s="147">
        <f>($L106*(Table!$AC$10/Table!$AC$9)/(Table!$AC$12-Table!$AC$14))</f>
        <v>2134.9272298712167</v>
      </c>
      <c r="P106" s="147">
        <f>ROUND(($N106*(Table!$AE$10/Table!$AE$9)/(Table!$AC$12-Table!$AC$13)),2)</f>
        <v>3538.41</v>
      </c>
      <c r="Q106" s="147">
        <f>'Raw Data'!C106</f>
        <v>1.3258302359312857</v>
      </c>
      <c r="R106" s="147">
        <f>'Raw Data'!C106/'Raw Data'!I$30*100</f>
        <v>11.789479748047878</v>
      </c>
      <c r="S106" s="126">
        <f t="shared" si="7"/>
        <v>0.15583075335397428</v>
      </c>
      <c r="T106" s="126">
        <f t="shared" si="8"/>
        <v>1.5714892715945616E-4</v>
      </c>
      <c r="U106" s="96">
        <f t="shared" si="9"/>
        <v>2.6596721136024517E-3</v>
      </c>
      <c r="V106" s="96">
        <f t="shared" si="10"/>
        <v>1.7634258889783167E-2</v>
      </c>
      <c r="W106" s="96">
        <f t="shared" si="11"/>
        <v>8.3280482529376501E-6</v>
      </c>
      <c r="X106" s="138">
        <f t="shared" si="12"/>
        <v>0.21403394734176817</v>
      </c>
      <c r="Z106" s="111"/>
      <c r="AS106" s="24"/>
      <c r="AT106" s="24"/>
    </row>
    <row r="107" spans="1:46" x14ac:dyDescent="0.2">
      <c r="A107" s="147">
        <v>4844.970703125</v>
      </c>
      <c r="B107" s="111">
        <v>0.87755369303300168</v>
      </c>
      <c r="C107" s="111">
        <f t="shared" si="1"/>
        <v>0.12244630696699832</v>
      </c>
      <c r="D107" s="105">
        <f t="shared" si="2"/>
        <v>9.2980618124672842E-3</v>
      </c>
      <c r="E107" s="98">
        <f>(2*Table!$AC$16*0.147)/A107</f>
        <v>1.8917572650353948E-2</v>
      </c>
      <c r="F107" s="98">
        <f t="shared" si="3"/>
        <v>3.7835145300707897E-2</v>
      </c>
      <c r="G107" s="147">
        <f>IF((('Raw Data'!C107)/('Raw Data'!C$135)*100)&lt;0,0,('Raw Data'!C107)/('Raw Data'!C$135)*100)</f>
        <v>87.754008034689974</v>
      </c>
      <c r="H107" s="147">
        <f t="shared" si="4"/>
        <v>0.92990955030695943</v>
      </c>
      <c r="I107" s="10">
        <f t="shared" si="5"/>
        <v>3.8624614295213799E-2</v>
      </c>
      <c r="J107" s="98">
        <f>'Raw Data'!F107/I107</f>
        <v>0.2407556857913252</v>
      </c>
      <c r="K107" s="73">
        <f t="shared" si="6"/>
        <v>6.7309648535383149</v>
      </c>
      <c r="L107" s="147">
        <f>A107*Table!$AC$9/$AC$16</f>
        <v>1087.8774132586691</v>
      </c>
      <c r="M107" s="147">
        <f>A107*Table!$AD$9/$AC$16</f>
        <v>372.9865416886866</v>
      </c>
      <c r="N107" s="147">
        <f>ABS(A107*Table!$AE$9/$AC$16)</f>
        <v>471.06473804265488</v>
      </c>
      <c r="O107" s="147">
        <f>($L107*(Table!$AC$10/Table!$AC$9)/(Table!$AC$12-Table!$AC$14))</f>
        <v>2333.4993849392304</v>
      </c>
      <c r="P107" s="147">
        <f>ROUND(($N107*(Table!$AE$10/Table!$AE$9)/(Table!$AC$12-Table!$AC$13)),2)</f>
        <v>3867.53</v>
      </c>
      <c r="Q107" s="147">
        <f>'Raw Data'!C107</f>
        <v>1.3400302359312857</v>
      </c>
      <c r="R107" s="147">
        <f>'Raw Data'!C107/'Raw Data'!I$30*100</f>
        <v>11.915748261078649</v>
      </c>
      <c r="S107" s="126">
        <f t="shared" si="7"/>
        <v>0.14654282765737905</v>
      </c>
      <c r="T107" s="126">
        <f t="shared" si="8"/>
        <v>1.2652545108571278E-4</v>
      </c>
      <c r="U107" s="96">
        <f t="shared" si="9"/>
        <v>2.4594056375599974E-3</v>
      </c>
      <c r="V107" s="96">
        <f t="shared" si="10"/>
        <v>1.544780232252841E-2</v>
      </c>
      <c r="W107" s="96">
        <f t="shared" si="11"/>
        <v>6.5554936542004269E-6</v>
      </c>
      <c r="X107" s="138">
        <f t="shared" si="12"/>
        <v>0.21404050283542236</v>
      </c>
      <c r="Z107" s="111"/>
      <c r="AS107" s="24"/>
      <c r="AT107" s="24"/>
    </row>
    <row r="108" spans="1:46" x14ac:dyDescent="0.2">
      <c r="A108" s="147">
        <v>5305.0498046875</v>
      </c>
      <c r="B108" s="111">
        <v>0.88678627553693046</v>
      </c>
      <c r="C108" s="111">
        <f t="shared" si="1"/>
        <v>0.11321372446306954</v>
      </c>
      <c r="D108" s="105">
        <f t="shared" si="2"/>
        <v>9.2325825039287768E-3</v>
      </c>
      <c r="E108" s="98">
        <f>(2*Table!$AC$16*0.147)/A108</f>
        <v>1.7276950950435552E-2</v>
      </c>
      <c r="F108" s="98">
        <f t="shared" si="3"/>
        <v>3.4553901900871105E-2</v>
      </c>
      <c r="G108" s="147">
        <f>IF((('Raw Data'!C108)/('Raw Data'!C$135)*100)&lt;0,0,('Raw Data'!C108)/('Raw Data'!C$135)*100)</f>
        <v>88.677368926191974</v>
      </c>
      <c r="H108" s="147">
        <f t="shared" si="4"/>
        <v>0.92336089150199996</v>
      </c>
      <c r="I108" s="10">
        <f t="shared" si="5"/>
        <v>3.9398310209721732E-2</v>
      </c>
      <c r="J108" s="98">
        <f>'Raw Data'!F108/I108</f>
        <v>0.23436560770927323</v>
      </c>
      <c r="K108" s="73">
        <f t="shared" si="6"/>
        <v>7.3701382257255306</v>
      </c>
      <c r="L108" s="147">
        <f>A108*Table!$AC$9/$AC$16</f>
        <v>1191.1824059141163</v>
      </c>
      <c r="M108" s="147">
        <f>A108*Table!$AD$9/$AC$16</f>
        <v>408.40539631341136</v>
      </c>
      <c r="N108" s="147">
        <f>ABS(A108*Table!$AE$9/$AC$16)</f>
        <v>515.79711203134593</v>
      </c>
      <c r="O108" s="147">
        <f>($L108*(Table!$AC$10/Table!$AC$9)/(Table!$AC$12-Table!$AC$14))</f>
        <v>2555.0888157745953</v>
      </c>
      <c r="P108" s="147">
        <f>ROUND(($N108*(Table!$AE$10/Table!$AE$9)/(Table!$AC$12-Table!$AC$13)),2)</f>
        <v>4234.79</v>
      </c>
      <c r="Q108" s="147">
        <f>'Raw Data'!C108</f>
        <v>1.3541302359312857</v>
      </c>
      <c r="R108" s="147">
        <f>'Raw Data'!C108/'Raw Data'!I$30*100</f>
        <v>12.041127559228922</v>
      </c>
      <c r="S108" s="126">
        <f t="shared" si="7"/>
        <v>0.14551083591331293</v>
      </c>
      <c r="T108" s="126">
        <f t="shared" si="8"/>
        <v>1.0116315117369989E-4</v>
      </c>
      <c r="U108" s="96">
        <f t="shared" si="9"/>
        <v>2.2697482592132267E-3</v>
      </c>
      <c r="V108" s="96">
        <f t="shared" si="10"/>
        <v>1.3487491137820105E-2</v>
      </c>
      <c r="W108" s="96">
        <f t="shared" si="11"/>
        <v>5.4292463640698731E-6</v>
      </c>
      <c r="X108" s="138">
        <f t="shared" si="12"/>
        <v>0.21404593208178643</v>
      </c>
      <c r="Z108" s="111"/>
      <c r="AS108" s="24"/>
      <c r="AT108" s="24"/>
    </row>
    <row r="109" spans="1:46" x14ac:dyDescent="0.2">
      <c r="A109" s="147">
        <v>5803.31884765625</v>
      </c>
      <c r="B109" s="111">
        <v>0.8957569408067052</v>
      </c>
      <c r="C109" s="111">
        <f t="shared" si="1"/>
        <v>0.1042430591932948</v>
      </c>
      <c r="D109" s="105">
        <f t="shared" si="2"/>
        <v>8.9706652697747469E-3</v>
      </c>
      <c r="E109" s="98">
        <f>(2*Table!$AC$16*0.147)/A109</f>
        <v>1.579356359201594E-2</v>
      </c>
      <c r="F109" s="98">
        <f t="shared" si="3"/>
        <v>3.158712718403188E-2</v>
      </c>
      <c r="G109" s="147">
        <f>IF((('Raw Data'!C109)/('Raw Data'!C$135)*100)&lt;0,0,('Raw Data'!C109)/('Raw Data'!C$135)*100)</f>
        <v>89.574535182474051</v>
      </c>
      <c r="H109" s="147">
        <f t="shared" si="4"/>
        <v>0.8971662562820768</v>
      </c>
      <c r="I109" s="10">
        <f t="shared" si="5"/>
        <v>3.8986966870469653E-2</v>
      </c>
      <c r="J109" s="98">
        <f>'Raw Data'!F109/I109</f>
        <v>0.23011953180734074</v>
      </c>
      <c r="K109" s="73">
        <f t="shared" si="6"/>
        <v>8.0623676779419515</v>
      </c>
      <c r="L109" s="147">
        <f>A109*Table!$AC$9/$AC$16</f>
        <v>1303.0624709931665</v>
      </c>
      <c r="M109" s="147">
        <f>A109*Table!$AD$9/$AC$16</f>
        <v>446.76427576908566</v>
      </c>
      <c r="N109" s="147">
        <f>ABS(A109*Table!$AE$9/$AC$16)</f>
        <v>564.24260129910283</v>
      </c>
      <c r="O109" s="147">
        <f>($L109*(Table!$AC$10/Table!$AC$9)/(Table!$AC$12-Table!$AC$14))</f>
        <v>2795.071795352138</v>
      </c>
      <c r="P109" s="147">
        <f>ROUND(($N109*(Table!$AE$10/Table!$AE$9)/(Table!$AC$12-Table!$AC$13)),2)</f>
        <v>4632.53</v>
      </c>
      <c r="Q109" s="147">
        <f>'Raw Data'!C109</f>
        <v>1.3678302359312857</v>
      </c>
      <c r="R109" s="147">
        <f>'Raw Data'!C109/'Raw Data'!I$30*100</f>
        <v>12.162949997857201</v>
      </c>
      <c r="S109" s="126">
        <f t="shared" si="7"/>
        <v>0.14138286893704838</v>
      </c>
      <c r="T109" s="126">
        <f t="shared" si="8"/>
        <v>8.0570315469263853E-5</v>
      </c>
      <c r="U109" s="96">
        <f t="shared" si="9"/>
        <v>2.0958610610839305E-3</v>
      </c>
      <c r="V109" s="96">
        <f t="shared" si="10"/>
        <v>1.1786825787279452E-2</v>
      </c>
      <c r="W109" s="96">
        <f t="shared" si="11"/>
        <v>4.4082586659058324E-6</v>
      </c>
      <c r="X109" s="138">
        <f t="shared" si="12"/>
        <v>0.21405034034045234</v>
      </c>
      <c r="Z109" s="111"/>
      <c r="AS109" s="24"/>
      <c r="AT109" s="24"/>
    </row>
    <row r="110" spans="1:46" x14ac:dyDescent="0.2">
      <c r="A110" s="147">
        <v>6353.19970703125</v>
      </c>
      <c r="B110" s="111">
        <v>0.90459664745940283</v>
      </c>
      <c r="C110" s="111">
        <f t="shared" si="1"/>
        <v>9.5403352540597175E-2</v>
      </c>
      <c r="D110" s="105">
        <f t="shared" si="2"/>
        <v>8.8397066526976209E-3</v>
      </c>
      <c r="E110" s="98">
        <f>(2*Table!$AC$16*0.147)/A110</f>
        <v>1.4426602262127317E-2</v>
      </c>
      <c r="F110" s="98">
        <f t="shared" si="3"/>
        <v>2.8853204524254633E-2</v>
      </c>
      <c r="G110" s="147">
        <f>IF((('Raw Data'!C110)/('Raw Data'!C$135)*100)&lt;0,0,('Raw Data'!C110)/('Raw Data'!C$135)*100)</f>
        <v>90.458604121146152</v>
      </c>
      <c r="H110" s="147">
        <f t="shared" si="4"/>
        <v>0.88406893867210101</v>
      </c>
      <c r="I110" s="10">
        <f t="shared" si="5"/>
        <v>3.9316074844685245E-2</v>
      </c>
      <c r="J110" s="98">
        <f>'Raw Data'!F110/I110</f>
        <v>0.22486195332686135</v>
      </c>
      <c r="K110" s="73">
        <f t="shared" si="6"/>
        <v>8.8262997974280992</v>
      </c>
      <c r="L110" s="147">
        <f>A110*Table!$AC$9/$AC$16</f>
        <v>1426.5313222106752</v>
      </c>
      <c r="M110" s="147">
        <f>A110*Table!$AD$9/$AC$16</f>
        <v>489.09645332937436</v>
      </c>
      <c r="N110" s="147">
        <f>ABS(A110*Table!$AE$9/$AC$16)</f>
        <v>617.70618216432467</v>
      </c>
      <c r="O110" s="147">
        <f>($L110*(Table!$AC$10/Table!$AC$9)/(Table!$AC$12-Table!$AC$14))</f>
        <v>3059.9127460546447</v>
      </c>
      <c r="P110" s="147">
        <f>ROUND(($N110*(Table!$AE$10/Table!$AE$9)/(Table!$AC$12-Table!$AC$13)),2)</f>
        <v>5071.4799999999996</v>
      </c>
      <c r="Q110" s="147">
        <f>'Raw Data'!C110</f>
        <v>1.3813302359312856</v>
      </c>
      <c r="R110" s="147">
        <f>'Raw Data'!C110/'Raw Data'!I$30*100</f>
        <v>12.282994006724483</v>
      </c>
      <c r="S110" s="126">
        <f t="shared" si="7"/>
        <v>0.13931888544891435</v>
      </c>
      <c r="T110" s="126">
        <f t="shared" si="8"/>
        <v>6.3638746413463565E-5</v>
      </c>
      <c r="U110" s="96">
        <f t="shared" si="9"/>
        <v>1.9333555646189708E-3</v>
      </c>
      <c r="V110" s="96">
        <f t="shared" si="10"/>
        <v>1.0283146800195622E-2</v>
      </c>
      <c r="W110" s="96">
        <f t="shared" si="11"/>
        <v>3.6245001460265584E-6</v>
      </c>
      <c r="X110" s="138">
        <f t="shared" si="12"/>
        <v>0.21405396484059835</v>
      </c>
      <c r="Z110" s="111"/>
      <c r="AS110" s="24"/>
      <c r="AT110" s="24"/>
    </row>
    <row r="111" spans="1:46" x14ac:dyDescent="0.2">
      <c r="A111" s="147">
        <v>6942.17626953125</v>
      </c>
      <c r="B111" s="111">
        <v>0.91297799895233123</v>
      </c>
      <c r="C111" s="111">
        <f t="shared" si="1"/>
        <v>8.7022001047668773E-2</v>
      </c>
      <c r="D111" s="105">
        <f t="shared" si="2"/>
        <v>8.3813514929284016E-3</v>
      </c>
      <c r="E111" s="98">
        <f>(2*Table!$AC$16*0.147)/A111</f>
        <v>1.3202644488799818E-2</v>
      </c>
      <c r="F111" s="98">
        <f t="shared" si="3"/>
        <v>2.6405288977599636E-2</v>
      </c>
      <c r="G111" s="147">
        <f>IF((('Raw Data'!C111)/('Raw Data'!C$135)*100)&lt;0,0,('Raw Data'!C111)/('Raw Data'!C$135)*100)</f>
        <v>91.296832448183423</v>
      </c>
      <c r="H111" s="147">
        <f t="shared" si="4"/>
        <v>0.83822832703727101</v>
      </c>
      <c r="I111" s="10">
        <f t="shared" si="5"/>
        <v>3.8503129492190258E-2</v>
      </c>
      <c r="J111" s="98">
        <f>'Raw Data'!F111/I111</f>
        <v>0.21770394720961386</v>
      </c>
      <c r="K111" s="73">
        <f t="shared" si="6"/>
        <v>9.6445463431065459</v>
      </c>
      <c r="L111" s="147">
        <f>A111*Table!$AC$9/$AC$16</f>
        <v>1558.7786232870699</v>
      </c>
      <c r="M111" s="147">
        <f>A111*Table!$AD$9/$AC$16</f>
        <v>534.4383851269954</v>
      </c>
      <c r="N111" s="147">
        <f>ABS(A111*Table!$AE$9/$AC$16)</f>
        <v>674.97094332136805</v>
      </c>
      <c r="O111" s="147">
        <f>($L111*(Table!$AC$10/Table!$AC$9)/(Table!$AC$12-Table!$AC$14))</f>
        <v>3343.5834905342558</v>
      </c>
      <c r="P111" s="147">
        <f>ROUND(($N111*(Table!$AE$10/Table!$AE$9)/(Table!$AC$12-Table!$AC$13)),2)</f>
        <v>5541.63</v>
      </c>
      <c r="Q111" s="147">
        <f>'Raw Data'!C111</f>
        <v>1.3941302359312857</v>
      </c>
      <c r="R111" s="147">
        <f>'Raw Data'!C111/'Raw Data'!I$30*100</f>
        <v>12.396813511428277</v>
      </c>
      <c r="S111" s="126">
        <f t="shared" si="7"/>
        <v>0.13209494324045665</v>
      </c>
      <c r="T111" s="126">
        <f t="shared" si="8"/>
        <v>5.0193550079624671E-5</v>
      </c>
      <c r="U111" s="96">
        <f t="shared" si="9"/>
        <v>1.7857243939248659E-3</v>
      </c>
      <c r="V111" s="96">
        <f t="shared" si="10"/>
        <v>8.990650163645194E-3</v>
      </c>
      <c r="W111" s="96">
        <f t="shared" si="11"/>
        <v>2.878180747123048E-6</v>
      </c>
      <c r="X111" s="138">
        <f t="shared" si="12"/>
        <v>0.21405684302134548</v>
      </c>
      <c r="Z111" s="111"/>
      <c r="AS111" s="24"/>
      <c r="AT111" s="24"/>
    </row>
    <row r="112" spans="1:46" x14ac:dyDescent="0.2">
      <c r="A112" s="147">
        <v>7603.1796875</v>
      </c>
      <c r="B112" s="111">
        <v>0.92135935044525941</v>
      </c>
      <c r="C112" s="111">
        <f t="shared" si="1"/>
        <v>7.8640649554740594E-2</v>
      </c>
      <c r="D112" s="105">
        <f t="shared" si="2"/>
        <v>8.3813514929281796E-3</v>
      </c>
      <c r="E112" s="98">
        <f>(2*Table!$AC$16*0.147)/A112</f>
        <v>1.2054836138607784E-2</v>
      </c>
      <c r="F112" s="98">
        <f t="shared" si="3"/>
        <v>2.4109672277215569E-2</v>
      </c>
      <c r="G112" s="147">
        <f>IF((('Raw Data'!C112)/('Raw Data'!C$135)*100)&lt;0,0,('Raw Data'!C112)/('Raw Data'!C$135)*100)</f>
        <v>92.13506077522068</v>
      </c>
      <c r="H112" s="147">
        <f t="shared" si="4"/>
        <v>0.8382283270372568</v>
      </c>
      <c r="I112" s="10">
        <f t="shared" si="5"/>
        <v>3.9499617685844202E-2</v>
      </c>
      <c r="J112" s="98">
        <f>'Raw Data'!F112/I112</f>
        <v>0.21221175701091988</v>
      </c>
      <c r="K112" s="73">
        <f t="shared" si="6"/>
        <v>10.562857525369555</v>
      </c>
      <c r="L112" s="147">
        <f>A112*Table!$AC$9/$AC$16</f>
        <v>1707.1986515095666</v>
      </c>
      <c r="M112" s="147">
        <f>A112*Table!$AD$9/$AC$16</f>
        <v>585.32525194613709</v>
      </c>
      <c r="N112" s="147">
        <f>ABS(A112*Table!$AE$9/$AC$16)</f>
        <v>739.23870075691082</v>
      </c>
      <c r="O112" s="147">
        <f>($L112*(Table!$AC$10/Table!$AC$9)/(Table!$AC$12-Table!$AC$14))</f>
        <v>3661.9447694327905</v>
      </c>
      <c r="P112" s="147">
        <f>ROUND(($N112*(Table!$AE$10/Table!$AE$9)/(Table!$AC$12-Table!$AC$13)),2)</f>
        <v>6069.28</v>
      </c>
      <c r="Q112" s="147">
        <f>'Raw Data'!C112</f>
        <v>1.4069302359312856</v>
      </c>
      <c r="R112" s="147">
        <f>'Raw Data'!C112/'Raw Data'!I$30*100</f>
        <v>12.51063301613207</v>
      </c>
      <c r="S112" s="126">
        <f t="shared" si="7"/>
        <v>0.13209494324045315</v>
      </c>
      <c r="T112" s="126">
        <f t="shared" si="8"/>
        <v>3.8984523137775007E-5</v>
      </c>
      <c r="U112" s="96">
        <f t="shared" si="9"/>
        <v>1.6454475009580747E-3</v>
      </c>
      <c r="V112" s="96">
        <f t="shared" si="10"/>
        <v>7.8290522431104671E-3</v>
      </c>
      <c r="W112" s="96">
        <f t="shared" si="11"/>
        <v>2.3994893594003422E-6</v>
      </c>
      <c r="X112" s="138">
        <f t="shared" si="12"/>
        <v>0.21405924251070488</v>
      </c>
      <c r="Z112" s="111"/>
      <c r="AS112" s="24"/>
      <c r="AT112" s="24"/>
    </row>
    <row r="113" spans="1:46" x14ac:dyDescent="0.2">
      <c r="A113" s="147">
        <v>8314.56640625</v>
      </c>
      <c r="B113" s="111">
        <v>0.92902042954426411</v>
      </c>
      <c r="C113" s="111">
        <f t="shared" si="1"/>
        <v>7.0979570455735885E-2</v>
      </c>
      <c r="D113" s="105">
        <f t="shared" si="2"/>
        <v>7.6610790990047084E-3</v>
      </c>
      <c r="E113" s="98">
        <f>(2*Table!$AC$16*0.147)/A113</f>
        <v>1.102343535272112E-2</v>
      </c>
      <c r="F113" s="98">
        <f t="shared" si="3"/>
        <v>2.2046870705442239E-2</v>
      </c>
      <c r="G113" s="147">
        <f>IF((('Raw Data'!C113)/('Raw Data'!C$135)*100)&lt;0,0,('Raw Data'!C113)/('Raw Data'!C$135)*100)</f>
        <v>92.901253855403183</v>
      </c>
      <c r="H113" s="147">
        <f t="shared" si="4"/>
        <v>0.76619308018250365</v>
      </c>
      <c r="I113" s="10">
        <f t="shared" si="5"/>
        <v>3.8844351879213201E-2</v>
      </c>
      <c r="J113" s="98">
        <f>'Raw Data'!F113/I113</f>
        <v>0.19724697236936298</v>
      </c>
      <c r="K113" s="73">
        <f t="shared" si="6"/>
        <v>11.551164636925819</v>
      </c>
      <c r="L113" s="147">
        <f>A113*Table!$AC$9/$AC$16</f>
        <v>1866.9316180930707</v>
      </c>
      <c r="M113" s="147">
        <f>A113*Table!$AD$9/$AC$16</f>
        <v>640.09084048905288</v>
      </c>
      <c r="N113" s="147">
        <f>ABS(A113*Table!$AE$9/$AC$16)</f>
        <v>808.40510419849352</v>
      </c>
      <c r="O113" s="147">
        <f>($L113*(Table!$AC$10/Table!$AC$9)/(Table!$AC$12-Table!$AC$14))</f>
        <v>4004.5723253819629</v>
      </c>
      <c r="P113" s="147">
        <f>ROUND(($N113*(Table!$AE$10/Table!$AE$9)/(Table!$AC$12-Table!$AC$13)),2)</f>
        <v>6637.15</v>
      </c>
      <c r="Q113" s="147">
        <f>'Raw Data'!C113</f>
        <v>1.4186302359312857</v>
      </c>
      <c r="R113" s="147">
        <f>'Raw Data'!C113/'Raw Data'!I$30*100</f>
        <v>12.614671157150381</v>
      </c>
      <c r="S113" s="126">
        <f t="shared" si="7"/>
        <v>0.12074303405572741</v>
      </c>
      <c r="T113" s="126">
        <f t="shared" si="8"/>
        <v>3.0417003641813878E-5</v>
      </c>
      <c r="U113" s="96">
        <f t="shared" si="9"/>
        <v>1.517177269480706E-3</v>
      </c>
      <c r="V113" s="96">
        <f t="shared" si="10"/>
        <v>6.825041954216445E-3</v>
      </c>
      <c r="W113" s="96">
        <f t="shared" si="11"/>
        <v>1.8340282322171999E-6</v>
      </c>
      <c r="X113" s="138">
        <f t="shared" si="12"/>
        <v>0.21406107653893711</v>
      </c>
      <c r="Z113" s="111"/>
      <c r="AS113" s="24"/>
      <c r="AT113" s="24"/>
    </row>
    <row r="114" spans="1:46" x14ac:dyDescent="0.2">
      <c r="A114" s="147">
        <v>9090.861328125</v>
      </c>
      <c r="B114" s="111">
        <v>0.93648507071765319</v>
      </c>
      <c r="C114" s="111">
        <f t="shared" si="1"/>
        <v>6.351492928234681E-2</v>
      </c>
      <c r="D114" s="105">
        <f t="shared" si="2"/>
        <v>7.464641173389075E-3</v>
      </c>
      <c r="E114" s="98">
        <f>(2*Table!$AC$16*0.147)/A114</f>
        <v>1.0082112349645487E-2</v>
      </c>
      <c r="F114" s="98">
        <f t="shared" si="3"/>
        <v>2.0164224699290974E-2</v>
      </c>
      <c r="G114" s="147">
        <f>IF((('Raw Data'!C114)/('Raw Data'!C$135)*100)&lt;0,0,('Raw Data'!C114)/('Raw Data'!C$135)*100)</f>
        <v>93.647800959170738</v>
      </c>
      <c r="H114" s="147">
        <f t="shared" si="4"/>
        <v>0.74654710376755418</v>
      </c>
      <c r="I114" s="10">
        <f t="shared" si="5"/>
        <v>3.876542683575579E-2</v>
      </c>
      <c r="J114" s="98">
        <f>'Raw Data'!F114/I114</f>
        <v>0.19258064845528058</v>
      </c>
      <c r="K114" s="73">
        <f t="shared" si="6"/>
        <v>12.629646666084559</v>
      </c>
      <c r="L114" s="147">
        <f>A114*Table!$AC$9/$AC$16</f>
        <v>2041.2389077100142</v>
      </c>
      <c r="M114" s="147">
        <f>A114*Table!$AD$9/$AC$16</f>
        <v>699.85333978629058</v>
      </c>
      <c r="N114" s="147">
        <f>ABS(A114*Table!$AE$9/$AC$16)</f>
        <v>883.88237463503583</v>
      </c>
      <c r="O114" s="147">
        <f>($L114*(Table!$AC$10/Table!$AC$9)/(Table!$AC$12-Table!$AC$14))</f>
        <v>4378.4618354998165</v>
      </c>
      <c r="P114" s="147">
        <f>ROUND(($N114*(Table!$AE$10/Table!$AE$9)/(Table!$AC$12-Table!$AC$13)),2)</f>
        <v>7256.83</v>
      </c>
      <c r="Q114" s="147">
        <f>'Raw Data'!C114</f>
        <v>1.4300302359312855</v>
      </c>
      <c r="R114" s="147">
        <f>'Raw Data'!C114/'Raw Data'!I$30*100</f>
        <v>12.716041653527196</v>
      </c>
      <c r="S114" s="126">
        <f t="shared" si="7"/>
        <v>0.11764705882352725</v>
      </c>
      <c r="T114" s="126">
        <f t="shared" si="8"/>
        <v>2.3433984423393284E-5</v>
      </c>
      <c r="U114" s="96">
        <f t="shared" si="9"/>
        <v>1.3987719309045815E-3</v>
      </c>
      <c r="V114" s="96">
        <f t="shared" si="10"/>
        <v>5.948821235478235E-3</v>
      </c>
      <c r="W114" s="96">
        <f t="shared" si="11"/>
        <v>1.4948380798657672E-6</v>
      </c>
      <c r="X114" s="138">
        <f t="shared" si="12"/>
        <v>0.21406257137701698</v>
      </c>
      <c r="Z114" s="111"/>
      <c r="AS114" s="24"/>
      <c r="AT114" s="24"/>
    </row>
    <row r="115" spans="1:46" x14ac:dyDescent="0.2">
      <c r="A115" s="147">
        <v>9952.6708984375</v>
      </c>
      <c r="B115" s="111">
        <v>0.94368779465688857</v>
      </c>
      <c r="C115" s="111">
        <f t="shared" si="1"/>
        <v>5.6312205343111432E-2</v>
      </c>
      <c r="D115" s="105">
        <f t="shared" si="2"/>
        <v>7.2027239392353781E-3</v>
      </c>
      <c r="E115" s="98">
        <f>(2*Table!$AC$16*0.147)/A115</f>
        <v>9.2090943426646251E-3</v>
      </c>
      <c r="F115" s="98">
        <f t="shared" si="3"/>
        <v>1.841818868532925E-2</v>
      </c>
      <c r="G115" s="147">
        <f>IF((('Raw Data'!C115)/('Raw Data'!C$135)*100)&lt;0,0,('Raw Data'!C115)/('Raw Data'!C$135)*100)</f>
        <v>94.368153427718397</v>
      </c>
      <c r="H115" s="147">
        <f t="shared" si="4"/>
        <v>0.72035246854765944</v>
      </c>
      <c r="I115" s="10">
        <f t="shared" si="5"/>
        <v>3.9334610546534865E-2</v>
      </c>
      <c r="J115" s="98">
        <f>'Raw Data'!F115/I115</f>
        <v>0.183134511449006</v>
      </c>
      <c r="K115" s="73">
        <f t="shared" si="6"/>
        <v>13.826931496821489</v>
      </c>
      <c r="L115" s="147">
        <f>A115*Table!$AC$9/$AC$16</f>
        <v>2234.7474392411573</v>
      </c>
      <c r="M115" s="147">
        <f>A115*Table!$AD$9/$AC$16</f>
        <v>766.19912202553962</v>
      </c>
      <c r="N115" s="147">
        <f>ABS(A115*Table!$AE$9/$AC$16)</f>
        <v>967.67402671253183</v>
      </c>
      <c r="O115" s="147">
        <f>($L115*(Table!$AC$10/Table!$AC$9)/(Table!$AC$12-Table!$AC$14))</f>
        <v>4793.5380507103337</v>
      </c>
      <c r="P115" s="147">
        <f>ROUND(($N115*(Table!$AE$10/Table!$AE$9)/(Table!$AC$12-Table!$AC$13)),2)</f>
        <v>7944.78</v>
      </c>
      <c r="Q115" s="147">
        <f>'Raw Data'!C115</f>
        <v>1.4410302359312857</v>
      </c>
      <c r="R115" s="147">
        <f>'Raw Data'!C115/'Raw Data'!I$30*100</f>
        <v>12.813855290382021</v>
      </c>
      <c r="S115" s="126">
        <f t="shared" si="7"/>
        <v>0.11351909184726795</v>
      </c>
      <c r="T115" s="126">
        <f t="shared" si="8"/>
        <v>1.7812359706548264E-5</v>
      </c>
      <c r="U115" s="96">
        <f t="shared" si="9"/>
        <v>1.2874790517180374E-3</v>
      </c>
      <c r="V115" s="96">
        <f t="shared" si="10"/>
        <v>5.1706307619253334E-3</v>
      </c>
      <c r="W115" s="96">
        <f t="shared" si="11"/>
        <v>1.2034076428445511E-6</v>
      </c>
      <c r="X115" s="138">
        <f t="shared" si="12"/>
        <v>0.21406377478465982</v>
      </c>
      <c r="Z115" s="111"/>
      <c r="AS115" s="24"/>
      <c r="AT115" s="24"/>
    </row>
    <row r="116" spans="1:46" x14ac:dyDescent="0.2">
      <c r="A116" s="147">
        <v>10884.916015625</v>
      </c>
      <c r="B116" s="111">
        <v>0.95023572551073865</v>
      </c>
      <c r="C116" s="111">
        <f t="shared" si="1"/>
        <v>4.9764274489261351E-2</v>
      </c>
      <c r="D116" s="105">
        <f t="shared" si="2"/>
        <v>6.5479308538500813E-3</v>
      </c>
      <c r="E116" s="98">
        <f>(2*Table!$AC$16*0.147)/A116</f>
        <v>8.4203759710810133E-3</v>
      </c>
      <c r="F116" s="98">
        <f t="shared" si="3"/>
        <v>1.6840751942162027E-2</v>
      </c>
      <c r="G116" s="147">
        <f>IF((('Raw Data'!C116)/('Raw Data'!C$135)*100)&lt;0,0,('Raw Data'!C116)/('Raw Data'!C$135)*100)</f>
        <v>95.023019308216249</v>
      </c>
      <c r="H116" s="147">
        <f t="shared" si="4"/>
        <v>0.65486588049785155</v>
      </c>
      <c r="I116" s="10">
        <f t="shared" si="5"/>
        <v>3.8885438879105561E-2</v>
      </c>
      <c r="J116" s="98">
        <f>'Raw Data'!F116/I116</f>
        <v>0.16840902388522047</v>
      </c>
      <c r="K116" s="73">
        <f t="shared" si="6"/>
        <v>15.122070209347545</v>
      </c>
      <c r="L116" s="147">
        <f>A116*Table!$AC$9/$AC$16</f>
        <v>2444.0713895294066</v>
      </c>
      <c r="M116" s="147">
        <f>A116*Table!$AD$9/$AC$16</f>
        <v>837.96733355293941</v>
      </c>
      <c r="N116" s="147">
        <f>ABS(A116*Table!$AE$9/$AC$16)</f>
        <v>1058.3139559975994</v>
      </c>
      <c r="O116" s="147">
        <f>($L116*(Table!$AC$10/Table!$AC$9)/(Table!$AC$12-Table!$AC$14))</f>
        <v>5242.5383730789508</v>
      </c>
      <c r="P116" s="147">
        <f>ROUND(($N116*(Table!$AE$10/Table!$AE$9)/(Table!$AC$12-Table!$AC$13)),2)</f>
        <v>8688.9500000000007</v>
      </c>
      <c r="Q116" s="147">
        <f>'Raw Data'!C116</f>
        <v>1.4510302359312857</v>
      </c>
      <c r="R116" s="147">
        <f>'Raw Data'!C116/'Raw Data'!I$30*100</f>
        <v>12.902776778431861</v>
      </c>
      <c r="S116" s="126">
        <f t="shared" si="7"/>
        <v>0.1031991744066031</v>
      </c>
      <c r="T116" s="126">
        <f t="shared" si="8"/>
        <v>1.3539700176701253E-5</v>
      </c>
      <c r="U116" s="96">
        <f t="shared" si="9"/>
        <v>1.1853813809780689E-3</v>
      </c>
      <c r="V116" s="96">
        <f t="shared" si="10"/>
        <v>4.4964207691002411E-3</v>
      </c>
      <c r="W116" s="96">
        <f t="shared" si="11"/>
        <v>9.1463791917385691E-7</v>
      </c>
      <c r="X116" s="138">
        <f t="shared" si="12"/>
        <v>0.214064689422579</v>
      </c>
      <c r="Z116" s="111"/>
      <c r="AS116" s="24"/>
      <c r="AT116" s="24"/>
    </row>
    <row r="117" spans="1:46" x14ac:dyDescent="0.2">
      <c r="A117" s="147">
        <v>11892.880859375</v>
      </c>
      <c r="B117" s="111">
        <v>0.95619434258774227</v>
      </c>
      <c r="C117" s="111">
        <f t="shared" si="1"/>
        <v>4.3805657412257726E-2</v>
      </c>
      <c r="D117" s="105">
        <f t="shared" si="2"/>
        <v>5.9586170770036251E-3</v>
      </c>
      <c r="E117" s="98">
        <f>(2*Table!$AC$16*0.147)/A117</f>
        <v>7.706718527576365E-3</v>
      </c>
      <c r="F117" s="98">
        <f t="shared" si="3"/>
        <v>1.541343705515273E-2</v>
      </c>
      <c r="G117" s="147">
        <f>IF((('Raw Data'!C117)/('Raw Data'!C$135)*100)&lt;0,0,('Raw Data'!C117)/('Raw Data'!C$135)*100)</f>
        <v>95.618947259469294</v>
      </c>
      <c r="H117" s="147">
        <f t="shared" si="4"/>
        <v>0.59592795125304576</v>
      </c>
      <c r="I117" s="10">
        <f t="shared" si="5"/>
        <v>3.8461985706408797E-2</v>
      </c>
      <c r="J117" s="98">
        <f>'Raw Data'!F117/I117</f>
        <v>0.15493946563288141</v>
      </c>
      <c r="K117" s="73">
        <f t="shared" si="6"/>
        <v>16.522403947693462</v>
      </c>
      <c r="L117" s="147">
        <f>A117*Table!$AC$9/$AC$16</f>
        <v>2670.397254857583</v>
      </c>
      <c r="M117" s="147">
        <f>A117*Table!$AD$9/$AC$16</f>
        <v>915.5647730940284</v>
      </c>
      <c r="N117" s="147">
        <f>ABS(A117*Table!$AE$9/$AC$16)</f>
        <v>1156.3159304514475</v>
      </c>
      <c r="O117" s="147">
        <f>($L117*(Table!$AC$10/Table!$AC$9)/(Table!$AC$12-Table!$AC$14))</f>
        <v>5728.0078396773561</v>
      </c>
      <c r="P117" s="147">
        <f>ROUND(($N117*(Table!$AE$10/Table!$AE$9)/(Table!$AC$12-Table!$AC$13)),2)</f>
        <v>9493.56</v>
      </c>
      <c r="Q117" s="147">
        <f>'Raw Data'!C117</f>
        <v>1.4601302359312855</v>
      </c>
      <c r="R117" s="147">
        <f>'Raw Data'!C117/'Raw Data'!I$30*100</f>
        <v>12.983695332557211</v>
      </c>
      <c r="S117" s="126">
        <f t="shared" si="7"/>
        <v>9.3911248710009623E-2</v>
      </c>
      <c r="T117" s="126">
        <f t="shared" si="8"/>
        <v>1.0282715554921218E-5</v>
      </c>
      <c r="U117" s="96">
        <f t="shared" si="9"/>
        <v>1.0917199529769388E-3</v>
      </c>
      <c r="V117" s="96">
        <f t="shared" si="10"/>
        <v>3.9121816865602919E-3</v>
      </c>
      <c r="W117" s="96">
        <f t="shared" si="11"/>
        <v>6.9721484160980942E-7</v>
      </c>
      <c r="X117" s="138">
        <f t="shared" si="12"/>
        <v>0.21406538663742061</v>
      </c>
      <c r="Z117" s="111"/>
      <c r="AS117" s="24"/>
      <c r="AT117" s="24"/>
    </row>
    <row r="118" spans="1:46" x14ac:dyDescent="0.2">
      <c r="A118" s="147">
        <v>12992.3037109375</v>
      </c>
      <c r="B118" s="111">
        <v>0.96149816657936094</v>
      </c>
      <c r="C118" s="111">
        <f t="shared" si="1"/>
        <v>3.8501833420639064E-2</v>
      </c>
      <c r="D118" s="105">
        <f t="shared" si="2"/>
        <v>5.3038239916186614E-3</v>
      </c>
      <c r="E118" s="98">
        <f>(2*Table!$AC$16*0.147)/A118</f>
        <v>7.0545676351488227E-3</v>
      </c>
      <c r="F118" s="98">
        <f t="shared" si="3"/>
        <v>1.4109135270297645E-2</v>
      </c>
      <c r="G118" s="147">
        <f>IF((('Raw Data'!C118)/('Raw Data'!C$135)*100)&lt;0,0,('Raw Data'!C118)/('Raw Data'!C$135)*100)</f>
        <v>96.149388622672575</v>
      </c>
      <c r="H118" s="147">
        <f t="shared" si="4"/>
        <v>0.5304413632032805</v>
      </c>
      <c r="I118" s="10">
        <f t="shared" si="5"/>
        <v>3.8399095953364881E-2</v>
      </c>
      <c r="J118" s="98">
        <f>'Raw Data'!F118/I118</f>
        <v>0.13813902385813565</v>
      </c>
      <c r="K118" s="73">
        <f t="shared" si="6"/>
        <v>18.049797409179405</v>
      </c>
      <c r="L118" s="147">
        <f>A118*Table!$AC$9/$AC$16</f>
        <v>2917.2588689151953</v>
      </c>
      <c r="M118" s="147">
        <f>A118*Table!$AD$9/$AC$16</f>
        <v>1000.2030407709241</v>
      </c>
      <c r="N118" s="147">
        <f>ABS(A118*Table!$AE$9/$AC$16)</f>
        <v>1263.2101449480085</v>
      </c>
      <c r="O118" s="147">
        <f>($L118*(Table!$AC$10/Table!$AC$9)/(Table!$AC$12-Table!$AC$14))</f>
        <v>6257.5265313496266</v>
      </c>
      <c r="P118" s="147">
        <f>ROUND(($N118*(Table!$AE$10/Table!$AE$9)/(Table!$AC$12-Table!$AC$13)),2)</f>
        <v>10371.18</v>
      </c>
      <c r="Q118" s="147">
        <f>'Raw Data'!C118</f>
        <v>1.4682302359312855</v>
      </c>
      <c r="R118" s="147">
        <f>'Raw Data'!C118/'Raw Data'!I$30*100</f>
        <v>13.055721737877581</v>
      </c>
      <c r="S118" s="126">
        <f t="shared" si="7"/>
        <v>8.3591331269350019E-2</v>
      </c>
      <c r="T118" s="126">
        <f t="shared" si="8"/>
        <v>7.8535274676827527E-6</v>
      </c>
      <c r="U118" s="96">
        <f t="shared" si="9"/>
        <v>1.0048811995432875E-3</v>
      </c>
      <c r="V118" s="96">
        <f t="shared" si="10"/>
        <v>3.4005478394123997E-3</v>
      </c>
      <c r="W118" s="96">
        <f t="shared" si="11"/>
        <v>5.2001043421440113E-7</v>
      </c>
      <c r="X118" s="138">
        <f t="shared" si="12"/>
        <v>0.21406590664785483</v>
      </c>
      <c r="Z118" s="111"/>
      <c r="AS118" s="24"/>
      <c r="AT118" s="24"/>
    </row>
    <row r="119" spans="1:46" x14ac:dyDescent="0.2">
      <c r="A119" s="147">
        <v>14291.4931640625</v>
      </c>
      <c r="B119" s="111">
        <v>0.9668674698795181</v>
      </c>
      <c r="C119" s="111">
        <f t="shared" si="1"/>
        <v>3.3132530120481896E-2</v>
      </c>
      <c r="D119" s="105">
        <f t="shared" si="2"/>
        <v>5.3693033001571688E-3</v>
      </c>
      <c r="E119" s="98">
        <f>(2*Table!$AC$16*0.147)/A119</f>
        <v>6.4132616664352628E-3</v>
      </c>
      <c r="F119" s="98">
        <f t="shared" si="3"/>
        <v>1.2826523332870526E-2</v>
      </c>
      <c r="G119" s="147">
        <f>IF((('Raw Data'!C119)/('Raw Data'!C$135)*100)&lt;0,0,('Raw Data'!C119)/('Raw Data'!C$135)*100)</f>
        <v>96.686378644680815</v>
      </c>
      <c r="H119" s="147">
        <f t="shared" si="4"/>
        <v>0.53699002200823998</v>
      </c>
      <c r="I119" s="10">
        <f t="shared" si="5"/>
        <v>4.1391441731636114E-2</v>
      </c>
      <c r="J119" s="98">
        <f>'Raw Data'!F119/I119</f>
        <v>0.1297345537007023</v>
      </c>
      <c r="K119" s="73">
        <f t="shared" si="6"/>
        <v>19.854720304055043</v>
      </c>
      <c r="L119" s="147">
        <f>A119*Table!$AC$9/$AC$16</f>
        <v>3208.9755681899619</v>
      </c>
      <c r="M119" s="147">
        <f>A119*Table!$AD$9/$AC$16</f>
        <v>1100.2201948079869</v>
      </c>
      <c r="N119" s="147">
        <f>ABS(A119*Table!$AE$9/$AC$16)</f>
        <v>1389.5271810880552</v>
      </c>
      <c r="O119" s="147">
        <f>($L119*(Table!$AC$10/Table!$AC$9)/(Table!$AC$12-Table!$AC$14))</f>
        <v>6883.259477026947</v>
      </c>
      <c r="P119" s="147">
        <f>ROUND(($N119*(Table!$AE$10/Table!$AE$9)/(Table!$AC$12-Table!$AC$13)),2)</f>
        <v>11408.27</v>
      </c>
      <c r="Q119" s="147">
        <f>'Raw Data'!C119</f>
        <v>1.4764302359312855</v>
      </c>
      <c r="R119" s="147">
        <f>'Raw Data'!C119/'Raw Data'!I$30*100</f>
        <v>13.128637358078448</v>
      </c>
      <c r="S119" s="126">
        <f t="shared" si="7"/>
        <v>8.4623323013416143E-2</v>
      </c>
      <c r="T119" s="126">
        <f t="shared" si="8"/>
        <v>5.821137264994114E-6</v>
      </c>
      <c r="U119" s="96">
        <f t="shared" si="9"/>
        <v>9.186330082773871E-4</v>
      </c>
      <c r="V119" s="96">
        <f t="shared" si="10"/>
        <v>2.9217704751553449E-3</v>
      </c>
      <c r="W119" s="96">
        <f t="shared" si="11"/>
        <v>4.3506886823758852E-7</v>
      </c>
      <c r="X119" s="138">
        <f t="shared" si="12"/>
        <v>0.21406634171672306</v>
      </c>
      <c r="Z119" s="111"/>
      <c r="AS119" s="24"/>
      <c r="AT119" s="24"/>
    </row>
    <row r="120" spans="1:46" x14ac:dyDescent="0.2">
      <c r="A120" s="147">
        <v>15593.572265625</v>
      </c>
      <c r="B120" s="111">
        <v>0.97132006286013628</v>
      </c>
      <c r="C120" s="111">
        <f t="shared" si="1"/>
        <v>2.867993713986372E-2</v>
      </c>
      <c r="D120" s="105">
        <f t="shared" si="2"/>
        <v>4.4525929806181752E-3</v>
      </c>
      <c r="E120" s="98">
        <f>(2*Table!$AC$16*0.147)/A120</f>
        <v>5.8777478119783509E-3</v>
      </c>
      <c r="F120" s="98">
        <f t="shared" si="3"/>
        <v>1.1755495623956702E-2</v>
      </c>
      <c r="G120" s="147">
        <f>IF((('Raw Data'!C120)/('Raw Data'!C$135)*100)&lt;0,0,('Raw Data'!C120)/('Raw Data'!C$135)*100)</f>
        <v>97.131687443419366</v>
      </c>
      <c r="H120" s="147">
        <f t="shared" si="4"/>
        <v>0.44530879873855156</v>
      </c>
      <c r="I120" s="10">
        <f t="shared" si="5"/>
        <v>3.786801136520479E-2</v>
      </c>
      <c r="J120" s="98">
        <f>'Raw Data'!F120/I120</f>
        <v>0.11759497863353001</v>
      </c>
      <c r="K120" s="73">
        <f t="shared" si="6"/>
        <v>21.663657696285508</v>
      </c>
      <c r="L120" s="147">
        <f>A120*Table!$AC$9/$AC$16</f>
        <v>3501.3411017838685</v>
      </c>
      <c r="M120" s="147">
        <f>A120*Table!$AD$9/$AC$16</f>
        <v>1200.4598063258977</v>
      </c>
      <c r="N120" s="147">
        <f>ABS(A120*Table!$AE$9/$AC$16)</f>
        <v>1516.1251707297129</v>
      </c>
      <c r="O120" s="147">
        <f>($L120*(Table!$AC$10/Table!$AC$9)/(Table!$AC$12-Table!$AC$14))</f>
        <v>7510.3841737105731</v>
      </c>
      <c r="P120" s="147">
        <f>ROUND(($N120*(Table!$AE$10/Table!$AE$9)/(Table!$AC$12-Table!$AC$13)),2)</f>
        <v>12447.66</v>
      </c>
      <c r="Q120" s="147">
        <f>'Raw Data'!C120</f>
        <v>1.4832302359312857</v>
      </c>
      <c r="R120" s="147">
        <f>'Raw Data'!C120/'Raw Data'!I$30*100</f>
        <v>13.18910396995234</v>
      </c>
      <c r="S120" s="126">
        <f t="shared" si="7"/>
        <v>7.0175438596492001E-2</v>
      </c>
      <c r="T120" s="126">
        <f t="shared" si="8"/>
        <v>4.4054538954618749E-6</v>
      </c>
      <c r="U120" s="96">
        <f t="shared" si="9"/>
        <v>8.4580388286184104E-4</v>
      </c>
      <c r="V120" s="96">
        <f t="shared" si="10"/>
        <v>2.5408903003028304E-3</v>
      </c>
      <c r="W120" s="96">
        <f t="shared" si="11"/>
        <v>3.0305192404576031E-7</v>
      </c>
      <c r="X120" s="138">
        <f t="shared" si="12"/>
        <v>0.21406664476864712</v>
      </c>
      <c r="Z120" s="111"/>
      <c r="AS120" s="24"/>
      <c r="AT120" s="24"/>
    </row>
    <row r="121" spans="1:46" x14ac:dyDescent="0.2">
      <c r="A121" s="147">
        <v>17093.515625</v>
      </c>
      <c r="B121" s="111">
        <v>0.97603457307490837</v>
      </c>
      <c r="C121" s="111">
        <f t="shared" si="1"/>
        <v>2.3965426925091626E-2</v>
      </c>
      <c r="D121" s="105">
        <f t="shared" si="2"/>
        <v>4.7145102147720941E-3</v>
      </c>
      <c r="E121" s="98">
        <f>(2*Table!$AC$16*0.147)/A121</f>
        <v>5.3619797867183122E-3</v>
      </c>
      <c r="F121" s="98">
        <f t="shared" si="3"/>
        <v>1.0723959573436624E-2</v>
      </c>
      <c r="G121" s="147">
        <f>IF((('Raw Data'!C121)/('Raw Data'!C$135)*100)&lt;0,0,('Raw Data'!C121)/('Raw Data'!C$135)*100)</f>
        <v>97.603190877377827</v>
      </c>
      <c r="H121" s="147">
        <f t="shared" si="4"/>
        <v>0.4715034339584605</v>
      </c>
      <c r="I121" s="10">
        <f t="shared" si="5"/>
        <v>3.9885776019618735E-2</v>
      </c>
      <c r="J121" s="98">
        <f>'Raw Data'!F121/I121</f>
        <v>0.11821342869862519</v>
      </c>
      <c r="K121" s="73">
        <f t="shared" si="6"/>
        <v>23.747481655786306</v>
      </c>
      <c r="L121" s="147">
        <f>A121*Table!$AC$9/$AC$16</f>
        <v>3838.1345731621191</v>
      </c>
      <c r="M121" s="147">
        <f>A121*Table!$AD$9/$AC$16</f>
        <v>1315.9318536555836</v>
      </c>
      <c r="N121" s="147">
        <f>ABS(A121*Table!$AE$9/$AC$16)</f>
        <v>1661.9610217508691</v>
      </c>
      <c r="O121" s="147">
        <f>($L121*(Table!$AC$10/Table!$AC$9)/(Table!$AC$12-Table!$AC$14))</f>
        <v>8232.8068922396378</v>
      </c>
      <c r="P121" s="147">
        <f>ROUND(($N121*(Table!$AE$10/Table!$AE$9)/(Table!$AC$12-Table!$AC$13)),2)</f>
        <v>13645</v>
      </c>
      <c r="Q121" s="147">
        <f>'Raw Data'!C121</f>
        <v>1.4904302359312855</v>
      </c>
      <c r="R121" s="147">
        <f>'Raw Data'!C121/'Raw Data'!I$30*100</f>
        <v>13.253127441348223</v>
      </c>
      <c r="S121" s="126">
        <f t="shared" si="7"/>
        <v>7.4303405572754791E-2</v>
      </c>
      <c r="T121" s="126">
        <f t="shared" si="8"/>
        <v>3.158018215154712E-6</v>
      </c>
      <c r="U121" s="96">
        <f t="shared" si="9"/>
        <v>7.7533070037183894E-4</v>
      </c>
      <c r="V121" s="96">
        <f t="shared" si="10"/>
        <v>2.1932865747977168E-3</v>
      </c>
      <c r="W121" s="96">
        <f t="shared" si="11"/>
        <v>2.6703554705735772E-7</v>
      </c>
      <c r="X121" s="138">
        <f t="shared" si="12"/>
        <v>0.21406691180419418</v>
      </c>
      <c r="Z121" s="111"/>
      <c r="AS121" s="24"/>
      <c r="AT121" s="24"/>
    </row>
    <row r="122" spans="1:46" x14ac:dyDescent="0.2">
      <c r="A122" s="147">
        <v>18690.775390625</v>
      </c>
      <c r="B122" s="111">
        <v>0.98029072812991103</v>
      </c>
      <c r="C122" s="111">
        <f t="shared" si="1"/>
        <v>1.9709271870088974E-2</v>
      </c>
      <c r="D122" s="105">
        <f t="shared" si="2"/>
        <v>4.2561550550026528E-3</v>
      </c>
      <c r="E122" s="98">
        <f>(2*Table!$AC$16*0.147)/A122</f>
        <v>4.9037604566783462E-3</v>
      </c>
      <c r="F122" s="98">
        <f t="shared" si="3"/>
        <v>9.8075209133566925E-3</v>
      </c>
      <c r="G122" s="147">
        <f>IF((('Raw Data'!C122)/('Raw Data'!C$135)*100)&lt;0,0,('Raw Data'!C122)/('Raw Data'!C$135)*100)</f>
        <v>98.028853699701443</v>
      </c>
      <c r="H122" s="147">
        <f t="shared" si="4"/>
        <v>0.4256628223236163</v>
      </c>
      <c r="I122" s="10">
        <f t="shared" si="5"/>
        <v>3.8795925252457675E-2</v>
      </c>
      <c r="J122" s="98">
        <f>'Raw Data'!F122/I122</f>
        <v>0.10971843551963219</v>
      </c>
      <c r="K122" s="73">
        <f t="shared" si="6"/>
        <v>25.966504226440506</v>
      </c>
      <c r="L122" s="147">
        <f>A122*Table!$AC$9/$AC$16</f>
        <v>4196.779223171975</v>
      </c>
      <c r="M122" s="147">
        <f>A122*Table!$AD$9/$AC$16</f>
        <v>1438.8957336589631</v>
      </c>
      <c r="N122" s="147">
        <f>ABS(A122*Table!$AE$9/$AC$16)</f>
        <v>1817.2587106708265</v>
      </c>
      <c r="O122" s="147">
        <f>($L122*(Table!$AC$10/Table!$AC$9)/(Table!$AC$12-Table!$AC$14))</f>
        <v>9002.1004358043228</v>
      </c>
      <c r="P122" s="147">
        <f>ROUND(($N122*(Table!$AE$10/Table!$AE$9)/(Table!$AC$12-Table!$AC$13)),2)</f>
        <v>14920.02</v>
      </c>
      <c r="Q122" s="147">
        <f>'Raw Data'!C122</f>
        <v>1.4969302359312857</v>
      </c>
      <c r="R122" s="147">
        <f>'Raw Data'!C122/'Raw Data'!I$30*100</f>
        <v>13.31092640858062</v>
      </c>
      <c r="S122" s="126">
        <f t="shared" si="7"/>
        <v>6.7079463364293587E-2</v>
      </c>
      <c r="T122" s="126">
        <f t="shared" si="8"/>
        <v>2.2161130647235794E-6</v>
      </c>
      <c r="U122" s="96">
        <f t="shared" si="9"/>
        <v>7.1216555388371803E-4</v>
      </c>
      <c r="V122" s="96">
        <f t="shared" si="10"/>
        <v>1.8997099855179234E-3</v>
      </c>
      <c r="W122" s="96">
        <f t="shared" si="11"/>
        <v>2.0163136352829671E-7</v>
      </c>
      <c r="X122" s="138">
        <f t="shared" si="12"/>
        <v>0.2140671134355577</v>
      </c>
      <c r="Z122" s="111"/>
      <c r="AS122" s="24"/>
      <c r="AT122" s="24"/>
    </row>
    <row r="123" spans="1:46" x14ac:dyDescent="0.2">
      <c r="A123" s="147">
        <v>20386.4453125</v>
      </c>
      <c r="B123" s="111">
        <v>0.98356469355683607</v>
      </c>
      <c r="C123" s="111">
        <f t="shared" si="1"/>
        <v>1.6435306443163933E-2</v>
      </c>
      <c r="D123" s="105">
        <f t="shared" si="2"/>
        <v>3.2739654269250407E-3</v>
      </c>
      <c r="E123" s="98">
        <f>(2*Table!$AC$16*0.147)/A123</f>
        <v>4.495883606005854E-3</v>
      </c>
      <c r="F123" s="98">
        <f t="shared" si="3"/>
        <v>8.991767212011708E-3</v>
      </c>
      <c r="G123" s="147">
        <f>IF((('Raw Data'!C123)/('Raw Data'!C$135)*100)&lt;0,0,('Raw Data'!C123)/('Raw Data'!C$135)*100)</f>
        <v>98.356286639950369</v>
      </c>
      <c r="H123" s="147">
        <f t="shared" si="4"/>
        <v>0.32743294024892577</v>
      </c>
      <c r="I123" s="10">
        <f t="shared" si="5"/>
        <v>3.7714187968666213E-2</v>
      </c>
      <c r="J123" s="98">
        <f>'Raw Data'!F123/I123</f>
        <v>8.6819565231251172E-2</v>
      </c>
      <c r="K123" s="73">
        <f t="shared" si="6"/>
        <v>28.322244920595995</v>
      </c>
      <c r="L123" s="147">
        <f>A123*Table!$AC$9/$AC$16</f>
        <v>4577.5206396598169</v>
      </c>
      <c r="M123" s="147">
        <f>A123*Table!$AD$9/$AC$16</f>
        <v>1569.4356478833656</v>
      </c>
      <c r="N123" s="147">
        <f>ABS(A123*Table!$AE$9/$AC$16)</f>
        <v>1982.1245801464972</v>
      </c>
      <c r="O123" s="147">
        <f>($L123*(Table!$AC$10/Table!$AC$9)/(Table!$AC$12-Table!$AC$14))</f>
        <v>9818.7915908618997</v>
      </c>
      <c r="P123" s="147">
        <f>ROUND(($N123*(Table!$AE$10/Table!$AE$9)/(Table!$AC$12-Table!$AC$13)),2)</f>
        <v>16273.6</v>
      </c>
      <c r="Q123" s="147">
        <f>'Raw Data'!C123</f>
        <v>1.5019302359312856</v>
      </c>
      <c r="R123" s="147">
        <f>'Raw Data'!C123/'Raw Data'!I$30*100</f>
        <v>13.355387152605539</v>
      </c>
      <c r="S123" s="126">
        <f t="shared" si="7"/>
        <v>5.1599587203301552E-2</v>
      </c>
      <c r="T123" s="126">
        <f t="shared" si="8"/>
        <v>1.6070876116547339E-6</v>
      </c>
      <c r="U123" s="96">
        <f t="shared" si="9"/>
        <v>6.5511112643147509E-4</v>
      </c>
      <c r="V123" s="96">
        <f t="shared" si="10"/>
        <v>1.6495349410864141E-3</v>
      </c>
      <c r="W123" s="96">
        <f t="shared" si="11"/>
        <v>1.303726096410725E-7</v>
      </c>
      <c r="X123" s="138">
        <f t="shared" si="12"/>
        <v>0.21406724380816736</v>
      </c>
      <c r="Z123" s="111"/>
      <c r="AS123" s="24"/>
      <c r="AT123" s="24"/>
    </row>
    <row r="124" spans="1:46" x14ac:dyDescent="0.2">
      <c r="A124" s="147">
        <v>22293.802734375</v>
      </c>
      <c r="B124" s="111">
        <v>0.98638030382399167</v>
      </c>
      <c r="C124" s="111">
        <f t="shared" si="1"/>
        <v>1.3619696176008333E-2</v>
      </c>
      <c r="D124" s="105">
        <f t="shared" si="2"/>
        <v>2.8156102671555994E-3</v>
      </c>
      <c r="E124" s="98">
        <f>(2*Table!$AC$16*0.147)/A124</f>
        <v>4.1112360397753001E-3</v>
      </c>
      <c r="F124" s="98">
        <f t="shared" si="3"/>
        <v>8.2224720795506002E-3</v>
      </c>
      <c r="G124" s="147">
        <f>IF((('Raw Data'!C124)/('Raw Data'!C$135)*100)&lt;0,0,('Raw Data'!C124)/('Raw Data'!C$135)*100)</f>
        <v>98.637878968564451</v>
      </c>
      <c r="H124" s="147">
        <f t="shared" si="4"/>
        <v>0.28159232861408157</v>
      </c>
      <c r="I124" s="10">
        <f t="shared" si="5"/>
        <v>3.8842647459487178E-2</v>
      </c>
      <c r="J124" s="98">
        <f>'Raw Data'!F124/I124</f>
        <v>7.2495658002657504E-2</v>
      </c>
      <c r="K124" s="73">
        <f t="shared" si="6"/>
        <v>30.972076376025711</v>
      </c>
      <c r="L124" s="147">
        <f>A124*Table!$AC$9/$AC$16</f>
        <v>5005.7938296154844</v>
      </c>
      <c r="M124" s="147">
        <f>A124*Table!$AD$9/$AC$16</f>
        <v>1716.2721701538803</v>
      </c>
      <c r="N124" s="147">
        <f>ABS(A124*Table!$AE$9/$AC$16)</f>
        <v>2167.5723112772007</v>
      </c>
      <c r="O124" s="147">
        <f>($L124*(Table!$AC$10/Table!$AC$9)/(Table!$AC$12-Table!$AC$14))</f>
        <v>10737.438501963717</v>
      </c>
      <c r="P124" s="147">
        <f>ROUND(($N124*(Table!$AE$10/Table!$AE$9)/(Table!$AC$12-Table!$AC$13)),2)</f>
        <v>17796.16</v>
      </c>
      <c r="Q124" s="147">
        <f>'Raw Data'!C124</f>
        <v>1.5062302359312856</v>
      </c>
      <c r="R124" s="147">
        <f>'Raw Data'!C124/'Raw Data'!I$30*100</f>
        <v>13.393623392466969</v>
      </c>
      <c r="S124" s="126">
        <f t="shared" si="7"/>
        <v>4.4375644994840348E-2</v>
      </c>
      <c r="T124" s="126">
        <f t="shared" si="8"/>
        <v>1.1691133392499609E-6</v>
      </c>
      <c r="U124" s="96">
        <f t="shared" si="9"/>
        <v>6.0077787320757215E-4</v>
      </c>
      <c r="V124" s="96">
        <f t="shared" si="10"/>
        <v>1.4248795380257689E-3</v>
      </c>
      <c r="W124" s="96">
        <f t="shared" si="11"/>
        <v>9.3756096015755753E-8</v>
      </c>
      <c r="X124" s="138">
        <f t="shared" si="12"/>
        <v>0.21406733756426338</v>
      </c>
      <c r="Z124" s="111"/>
      <c r="AS124" s="24"/>
      <c r="AT124" s="24"/>
    </row>
    <row r="125" spans="1:46" x14ac:dyDescent="0.2">
      <c r="A125" s="147">
        <v>24394.12109375</v>
      </c>
      <c r="B125" s="111">
        <v>0.98880303823991622</v>
      </c>
      <c r="C125" s="111">
        <f t="shared" si="1"/>
        <v>1.1196961760083779E-2</v>
      </c>
      <c r="D125" s="105">
        <f t="shared" si="2"/>
        <v>2.4227344159245545E-3</v>
      </c>
      <c r="E125" s="98">
        <f>(2*Table!$AC$16*0.147)/A125</f>
        <v>3.7572612234300388E-3</v>
      </c>
      <c r="F125" s="98">
        <f t="shared" si="3"/>
        <v>7.5145224468600776E-3</v>
      </c>
      <c r="G125" s="147">
        <f>IF((('Raw Data'!C125)/('Raw Data'!C$135)*100)&lt;0,0,('Raw Data'!C125)/('Raw Data'!C$135)*100)</f>
        <v>98.880179344348662</v>
      </c>
      <c r="H125" s="147">
        <f t="shared" si="4"/>
        <v>0.24230037578421104</v>
      </c>
      <c r="I125" s="10">
        <f t="shared" si="5"/>
        <v>3.9101021372258238E-2</v>
      </c>
      <c r="J125" s="98">
        <f>'Raw Data'!F125/I125</f>
        <v>6.1967786845619259E-2</v>
      </c>
      <c r="K125" s="73">
        <f t="shared" si="6"/>
        <v>33.889982370601892</v>
      </c>
      <c r="L125" s="147">
        <f>A125*Table!$AC$9/$AC$16</f>
        <v>5477.3939782691832</v>
      </c>
      <c r="M125" s="147">
        <f>A125*Table!$AD$9/$AC$16</f>
        <v>1877.9636496922915</v>
      </c>
      <c r="N125" s="147">
        <f>ABS(A125*Table!$AE$9/$AC$16)</f>
        <v>2371.7811658585115</v>
      </c>
      <c r="O125" s="147">
        <f>($L125*(Table!$AC$10/Table!$AC$9)/(Table!$AC$12-Table!$AC$14))</f>
        <v>11749.021832409233</v>
      </c>
      <c r="P125" s="147">
        <f>ROUND(($N125*(Table!$AE$10/Table!$AE$9)/(Table!$AC$12-Table!$AC$13)),2)</f>
        <v>19472.75</v>
      </c>
      <c r="Q125" s="147">
        <f>'Raw Data'!C125</f>
        <v>1.5099302359312856</v>
      </c>
      <c r="R125" s="147">
        <f>'Raw Data'!C125/'Raw Data'!I$30*100</f>
        <v>13.42652434304541</v>
      </c>
      <c r="S125" s="126">
        <f t="shared" si="7"/>
        <v>3.8183694530443534E-2</v>
      </c>
      <c r="T125" s="126">
        <f t="shared" si="8"/>
        <v>8.5435313001980262E-7</v>
      </c>
      <c r="U125" s="96">
        <f t="shared" si="9"/>
        <v>5.5040000381425549E-4</v>
      </c>
      <c r="V125" s="96">
        <f t="shared" si="10"/>
        <v>1.2287403436194104E-3</v>
      </c>
      <c r="W125" s="96">
        <f t="shared" si="11"/>
        <v>6.7379958764236792E-8</v>
      </c>
      <c r="X125" s="138">
        <f t="shared" si="12"/>
        <v>0.21406740494422213</v>
      </c>
      <c r="Z125" s="111"/>
      <c r="AS125" s="24"/>
      <c r="AT125" s="24"/>
    </row>
    <row r="126" spans="1:46" x14ac:dyDescent="0.2">
      <c r="A126" s="147">
        <v>26694.330078125</v>
      </c>
      <c r="B126" s="111">
        <v>0.99116029334730238</v>
      </c>
      <c r="C126" s="111">
        <f t="shared" si="1"/>
        <v>8.8397066526976209E-3</v>
      </c>
      <c r="D126" s="105">
        <f t="shared" si="2"/>
        <v>2.3572551073861581E-3</v>
      </c>
      <c r="E126" s="98">
        <f>(2*Table!$AC$16*0.147)/A126</f>
        <v>3.4335038563230898E-3</v>
      </c>
      <c r="F126" s="98">
        <f t="shared" si="3"/>
        <v>6.8670077126461795E-3</v>
      </c>
      <c r="G126" s="147">
        <f>IF((('Raw Data'!C126)/('Raw Data'!C$135)*100)&lt;0,0,('Raw Data'!C126)/('Raw Data'!C$135)*100)</f>
        <v>99.115931061327899</v>
      </c>
      <c r="H126" s="147">
        <f t="shared" si="4"/>
        <v>0.23575171697923736</v>
      </c>
      <c r="I126" s="10">
        <f t="shared" si="5"/>
        <v>3.9133850912600021E-2</v>
      </c>
      <c r="J126" s="98">
        <f>'Raw Data'!F126/I126</f>
        <v>6.0242401777876722E-2</v>
      </c>
      <c r="K126" s="73">
        <f t="shared" si="6"/>
        <v>37.08559010041435</v>
      </c>
      <c r="L126" s="147">
        <f>A126*Table!$AC$9/$AC$16</f>
        <v>5993.8770600476173</v>
      </c>
      <c r="M126" s="147">
        <f>A126*Table!$AD$9/$AC$16</f>
        <v>2055.0435634448972</v>
      </c>
      <c r="N126" s="147">
        <f>ABS(A126*Table!$AE$9/$AC$16)</f>
        <v>2595.4249005810111</v>
      </c>
      <c r="O126" s="147">
        <f>($L126*(Table!$AC$10/Table!$AC$9)/(Table!$AC$12-Table!$AC$14))</f>
        <v>12856.87915068129</v>
      </c>
      <c r="P126" s="147">
        <f>ROUND(($N126*(Table!$AE$10/Table!$AE$9)/(Table!$AC$12-Table!$AC$13)),2)</f>
        <v>21308.91</v>
      </c>
      <c r="Q126" s="147">
        <f>'Raw Data'!C126</f>
        <v>1.5135302359312857</v>
      </c>
      <c r="R126" s="147">
        <f>'Raw Data'!C126/'Raw Data'!I$30*100</f>
        <v>13.458536078743352</v>
      </c>
      <c r="S126" s="126">
        <f t="shared" si="7"/>
        <v>3.7151702786379144E-2</v>
      </c>
      <c r="T126" s="126">
        <f t="shared" si="8"/>
        <v>5.9860474466155722E-7</v>
      </c>
      <c r="U126" s="96">
        <f t="shared" si="9"/>
        <v>5.0417208595813817E-4</v>
      </c>
      <c r="V126" s="96">
        <f t="shared" si="10"/>
        <v>1.0593357797332339E-3</v>
      </c>
      <c r="W126" s="96">
        <f t="shared" si="11"/>
        <v>5.4747439929037084E-8</v>
      </c>
      <c r="X126" s="138">
        <f t="shared" si="12"/>
        <v>0.21406745969166208</v>
      </c>
      <c r="Z126" s="111"/>
      <c r="AS126" s="24"/>
      <c r="AT126" s="24"/>
    </row>
    <row r="127" spans="1:46" x14ac:dyDescent="0.2">
      <c r="A127" s="147">
        <v>29294.853515625</v>
      </c>
      <c r="B127" s="111">
        <v>0.99391042430591947</v>
      </c>
      <c r="C127" s="111">
        <f t="shared" si="1"/>
        <v>6.089575694080529E-3</v>
      </c>
      <c r="D127" s="105">
        <f t="shared" si="2"/>
        <v>2.7501309586170919E-3</v>
      </c>
      <c r="E127" s="98">
        <f>(2*Table!$AC$16*0.147)/A127</f>
        <v>3.1287094580048865E-3</v>
      </c>
      <c r="F127" s="98">
        <f t="shared" si="3"/>
        <v>6.2574189160097731E-3</v>
      </c>
      <c r="G127" s="147">
        <f>IF((('Raw Data'!C127)/('Raw Data'!C$135)*100)&lt;0,0,('Raw Data'!C127)/('Raw Data'!C$135)*100)</f>
        <v>99.390974731136993</v>
      </c>
      <c r="H127" s="147">
        <f t="shared" si="4"/>
        <v>0.27504366980909367</v>
      </c>
      <c r="I127" s="10">
        <f t="shared" si="5"/>
        <v>4.0372304466082642E-2</v>
      </c>
      <c r="J127" s="98">
        <f>'Raw Data'!F127/I127</f>
        <v>6.8126819473523559E-2</v>
      </c>
      <c r="K127" s="73">
        <f t="shared" si="6"/>
        <v>40.698415219733455</v>
      </c>
      <c r="L127" s="147">
        <f>A127*Table!$AC$9/$AC$16</f>
        <v>6577.7919861959444</v>
      </c>
      <c r="M127" s="147">
        <f>A127*Table!$AD$9/$AC$16</f>
        <v>2255.2429666957523</v>
      </c>
      <c r="N127" s="147">
        <f>ABS(A127*Table!$AE$9/$AC$16)</f>
        <v>2848.267480427694</v>
      </c>
      <c r="O127" s="147">
        <f>($L127*(Table!$AC$10/Table!$AC$9)/(Table!$AC$12-Table!$AC$14))</f>
        <v>14109.377919768222</v>
      </c>
      <c r="P127" s="147">
        <f>ROUND(($N127*(Table!$AE$10/Table!$AE$9)/(Table!$AC$12-Table!$AC$13)),2)</f>
        <v>23384.79</v>
      </c>
      <c r="Q127" s="147">
        <f>'Raw Data'!C127</f>
        <v>1.5177302359312856</v>
      </c>
      <c r="R127" s="147">
        <f>'Raw Data'!C127/'Raw Data'!I$30*100</f>
        <v>13.495883103724285</v>
      </c>
      <c r="S127" s="126">
        <f t="shared" si="7"/>
        <v>4.334365325077421E-2</v>
      </c>
      <c r="T127" s="126">
        <f t="shared" si="8"/>
        <v>3.5085393579326052E-7</v>
      </c>
      <c r="U127" s="96">
        <f t="shared" si="9"/>
        <v>4.6069126430435927E-4</v>
      </c>
      <c r="V127" s="96">
        <f t="shared" si="10"/>
        <v>9.0949259428533711E-4</v>
      </c>
      <c r="W127" s="96">
        <f t="shared" si="11"/>
        <v>5.3035418040452757E-8</v>
      </c>
      <c r="X127" s="138">
        <f t="shared" si="12"/>
        <v>0.21406751272708011</v>
      </c>
      <c r="Z127" s="111"/>
      <c r="AS127" s="24"/>
      <c r="AT127" s="24"/>
    </row>
    <row r="128" spans="1:46" x14ac:dyDescent="0.2">
      <c r="A128" s="147">
        <v>31996.435546875</v>
      </c>
      <c r="B128" s="111">
        <v>0.99541644840230492</v>
      </c>
      <c r="C128" s="111">
        <f t="shared" si="1"/>
        <v>4.5835515976950791E-3</v>
      </c>
      <c r="D128" s="105">
        <f t="shared" si="2"/>
        <v>1.5060240963854499E-3</v>
      </c>
      <c r="E128" s="98">
        <f>(2*Table!$AC$16*0.147)/A128</f>
        <v>2.8645404932973956E-3</v>
      </c>
      <c r="F128" s="98">
        <f t="shared" si="3"/>
        <v>5.7290809865947912E-3</v>
      </c>
      <c r="G128" s="147">
        <f>IF((('Raw Data'!C128)/('Raw Data'!C$135)*100)&lt;0,0,('Raw Data'!C128)/('Raw Data'!C$135)*100)</f>
        <v>99.541593883651501</v>
      </c>
      <c r="H128" s="147">
        <f t="shared" si="4"/>
        <v>0.15061915251450841</v>
      </c>
      <c r="I128" s="10">
        <f t="shared" si="5"/>
        <v>3.8310269201128122E-2</v>
      </c>
      <c r="J128" s="98">
        <f>'Raw Data'!F128/I128</f>
        <v>3.9315607970218373E-2</v>
      </c>
      <c r="K128" s="73">
        <f t="shared" si="6"/>
        <v>44.451637853167668</v>
      </c>
      <c r="L128" s="147">
        <f>A128*Table!$AC$9/$AC$16</f>
        <v>7184.3983522502749</v>
      </c>
      <c r="M128" s="147">
        <f>A128*Table!$AD$9/$AC$16</f>
        <v>2463.2222922000942</v>
      </c>
      <c r="N128" s="147">
        <f>ABS(A128*Table!$AE$9/$AC$16)</f>
        <v>3110.9357419779003</v>
      </c>
      <c r="O128" s="147">
        <f>($L128*(Table!$AC$10/Table!$AC$9)/(Table!$AC$12-Table!$AC$14))</f>
        <v>15410.549876126719</v>
      </c>
      <c r="P128" s="147">
        <f>ROUND(($N128*(Table!$AE$10/Table!$AE$9)/(Table!$AC$12-Table!$AC$13)),2)</f>
        <v>25541.34</v>
      </c>
      <c r="Q128" s="147">
        <f>'Raw Data'!C128</f>
        <v>1.5200302359312856</v>
      </c>
      <c r="R128" s="147">
        <f>'Raw Data'!C128/'Raw Data'!I$30*100</f>
        <v>13.516335045975747</v>
      </c>
      <c r="S128" s="126">
        <f t="shared" si="7"/>
        <v>2.3735810113517629E-2</v>
      </c>
      <c r="T128" s="126">
        <f t="shared" si="8"/>
        <v>2.3712444663370746E-7</v>
      </c>
      <c r="U128" s="96">
        <f t="shared" si="9"/>
        <v>4.2243252459087897E-4</v>
      </c>
      <c r="V128" s="96">
        <f t="shared" si="10"/>
        <v>7.8546813704770966E-4</v>
      </c>
      <c r="W128" s="96">
        <f t="shared" si="11"/>
        <v>2.4345797402995297E-8</v>
      </c>
      <c r="X128" s="138">
        <f t="shared" si="12"/>
        <v>0.21406753707287751</v>
      </c>
      <c r="Z128" s="111"/>
      <c r="AS128" s="24"/>
      <c r="AT128" s="24"/>
    </row>
    <row r="129" spans="1:46" x14ac:dyDescent="0.2">
      <c r="A129" s="147">
        <v>34994.30078125</v>
      </c>
      <c r="B129" s="111">
        <v>0.99692247249869048</v>
      </c>
      <c r="C129" s="111">
        <f t="shared" si="1"/>
        <v>3.0775275013095182E-3</v>
      </c>
      <c r="D129" s="105">
        <f t="shared" si="2"/>
        <v>1.5060240963855609E-3</v>
      </c>
      <c r="E129" s="98">
        <f>(2*Table!$AC$16*0.147)/A129</f>
        <v>2.6191432095797888E-3</v>
      </c>
      <c r="F129" s="98">
        <f t="shared" si="3"/>
        <v>5.2382864191595777E-3</v>
      </c>
      <c r="G129" s="147">
        <f>IF((('Raw Data'!C129)/('Raw Data'!C$135)*100)&lt;0,0,('Raw Data'!C129)/('Raw Data'!C$135)*100)</f>
        <v>99.692213036166009</v>
      </c>
      <c r="H129" s="147">
        <f t="shared" si="4"/>
        <v>0.15061915251450841</v>
      </c>
      <c r="I129" s="10">
        <f t="shared" si="5"/>
        <v>3.8895720399702682E-2</v>
      </c>
      <c r="J129" s="98">
        <f>'Raw Data'!F129/I129</f>
        <v>3.8723836701494735E-2</v>
      </c>
      <c r="K129" s="73">
        <f t="shared" si="6"/>
        <v>48.616477387740581</v>
      </c>
      <c r="L129" s="147">
        <f>A129*Table!$AC$9/$AC$16</f>
        <v>7857.5313960407002</v>
      </c>
      <c r="M129" s="147">
        <f>A129*Table!$AD$9/$AC$16</f>
        <v>2694.0107643568117</v>
      </c>
      <c r="N129" s="147">
        <f>ABS(A129*Table!$AE$9/$AC$16)</f>
        <v>3402.410900002526</v>
      </c>
      <c r="O129" s="147">
        <f>($L129*(Table!$AC$10/Table!$AC$9)/(Table!$AC$12-Table!$AC$14))</f>
        <v>16854.421698929003</v>
      </c>
      <c r="P129" s="147">
        <f>ROUND(($N129*(Table!$AE$10/Table!$AE$9)/(Table!$AC$12-Table!$AC$13)),2)</f>
        <v>27934.41</v>
      </c>
      <c r="Q129" s="147">
        <f>'Raw Data'!C129</f>
        <v>1.5223302359312856</v>
      </c>
      <c r="R129" s="147">
        <f>'Raw Data'!C129/'Raw Data'!I$30*100</f>
        <v>13.53678698822721</v>
      </c>
      <c r="S129" s="126">
        <f t="shared" si="7"/>
        <v>2.3735810113519377E-2</v>
      </c>
      <c r="T129" s="126">
        <f t="shared" si="8"/>
        <v>1.4204609422030501E-7</v>
      </c>
      <c r="U129" s="96">
        <f t="shared" si="9"/>
        <v>3.8682833164308401E-4</v>
      </c>
      <c r="V129" s="96">
        <f t="shared" si="10"/>
        <v>6.7680926958508603E-4</v>
      </c>
      <c r="W129" s="96">
        <f t="shared" si="11"/>
        <v>2.0353193563289988E-8</v>
      </c>
      <c r="X129" s="138">
        <f t="shared" si="12"/>
        <v>0.21406755742607109</v>
      </c>
      <c r="Z129" s="111"/>
      <c r="AS129" s="24"/>
      <c r="AT129" s="24"/>
    </row>
    <row r="130" spans="1:46" x14ac:dyDescent="0.2">
      <c r="A130" s="147">
        <v>38273.953125</v>
      </c>
      <c r="B130" s="111">
        <v>0.99816657936092201</v>
      </c>
      <c r="C130" s="111">
        <f t="shared" si="1"/>
        <v>1.8334206390779872E-3</v>
      </c>
      <c r="D130" s="105">
        <f t="shared" si="2"/>
        <v>1.244106862231531E-3</v>
      </c>
      <c r="E130" s="98">
        <f>(2*Table!$AC$16*0.147)/A130</f>
        <v>2.3947117499429618E-3</v>
      </c>
      <c r="F130" s="98">
        <f t="shared" si="3"/>
        <v>4.7894234998859236E-3</v>
      </c>
      <c r="G130" s="147">
        <f>IF((('Raw Data'!C130)/('Raw Data'!C$135)*100)&lt;0,0,('Raw Data'!C130)/('Raw Data'!C$135)*100)</f>
        <v>99.816637553460609</v>
      </c>
      <c r="H130" s="147">
        <f t="shared" si="4"/>
        <v>0.12442451729459947</v>
      </c>
      <c r="I130" s="10">
        <f t="shared" si="5"/>
        <v>3.890600031633884E-2</v>
      </c>
      <c r="J130" s="98">
        <f>'Raw Data'!F130/I130</f>
        <v>3.1980804061820738E-2</v>
      </c>
      <c r="K130" s="73">
        <f t="shared" si="6"/>
        <v>53.172794858012857</v>
      </c>
      <c r="L130" s="147">
        <f>A130*Table!$AC$9/$AC$16</f>
        <v>8593.936201503242</v>
      </c>
      <c r="M130" s="147">
        <f>A130*Table!$AD$9/$AC$16</f>
        <v>2946.4924119439688</v>
      </c>
      <c r="N130" s="147">
        <f>ABS(A130*Table!$AE$9/$AC$16)</f>
        <v>3721.2835345022754</v>
      </c>
      <c r="O130" s="147">
        <f>($L130*(Table!$AC$10/Table!$AC$9)/(Table!$AC$12-Table!$AC$14))</f>
        <v>18434.011586236044</v>
      </c>
      <c r="P130" s="147">
        <f>ROUND(($N130*(Table!$AE$10/Table!$AE$9)/(Table!$AC$12-Table!$AC$13)),2)</f>
        <v>30552.41</v>
      </c>
      <c r="Q130" s="147">
        <f>'Raw Data'!C130</f>
        <v>1.5242302359312856</v>
      </c>
      <c r="R130" s="147">
        <f>'Raw Data'!C130/'Raw Data'!I$30*100</f>
        <v>13.553682070956679</v>
      </c>
      <c r="S130" s="126">
        <f t="shared" si="7"/>
        <v>1.9607843137254832E-2</v>
      </c>
      <c r="T130" s="126">
        <f t="shared" si="8"/>
        <v>7.6386920566662297E-8</v>
      </c>
      <c r="U130" s="96">
        <f t="shared" si="9"/>
        <v>3.541228685391164E-4</v>
      </c>
      <c r="V130" s="96">
        <f t="shared" si="10"/>
        <v>5.828975969657433E-4</v>
      </c>
      <c r="W130" s="96">
        <f t="shared" si="11"/>
        <v>1.4055500895379563E-8</v>
      </c>
      <c r="X130" s="138">
        <f t="shared" si="12"/>
        <v>0.21406757148157199</v>
      </c>
      <c r="Z130" s="111"/>
      <c r="AS130" s="24"/>
      <c r="AT130" s="24"/>
    </row>
    <row r="131" spans="1:46" x14ac:dyDescent="0.2">
      <c r="A131" s="147">
        <v>41869.609375</v>
      </c>
      <c r="B131" s="111">
        <v>0.99973808276584597</v>
      </c>
      <c r="C131" s="111">
        <f t="shared" si="1"/>
        <v>2.619172341540299E-4</v>
      </c>
      <c r="D131" s="105">
        <f t="shared" si="2"/>
        <v>1.5715034049239573E-3</v>
      </c>
      <c r="E131" s="98">
        <f>(2*Table!$AC$16*0.147)/A131</f>
        <v>2.1890599562156446E-3</v>
      </c>
      <c r="F131" s="98">
        <f t="shared" si="3"/>
        <v>4.3781199124312891E-3</v>
      </c>
      <c r="G131" s="147">
        <f>IF((('Raw Data'!C131)/('Raw Data'!C$135)*100)&lt;0,0,('Raw Data'!C131)/('Raw Data'!C$135)*100)</f>
        <v>99.973805364780091</v>
      </c>
      <c r="H131" s="147">
        <f t="shared" si="4"/>
        <v>0.1571678113194821</v>
      </c>
      <c r="I131" s="10">
        <f t="shared" si="5"/>
        <v>3.8995588490161825E-2</v>
      </c>
      <c r="J131" s="98">
        <f>'Raw Data'!F131/I131</f>
        <v>4.0303997812248055E-2</v>
      </c>
      <c r="K131" s="73">
        <f t="shared" si="6"/>
        <v>58.168126579739265</v>
      </c>
      <c r="L131" s="147">
        <f>A131*Table!$AC$9/$AC$16</f>
        <v>9401.2957212820456</v>
      </c>
      <c r="M131" s="147">
        <f>A131*Table!$AD$9/$AC$16</f>
        <v>3223.3013901538438</v>
      </c>
      <c r="N131" s="147">
        <f>ABS(A131*Table!$AE$9/$AC$16)</f>
        <v>4070.8804615600998</v>
      </c>
      <c r="O131" s="147">
        <f>($L131*(Table!$AC$10/Table!$AC$9)/(Table!$AC$12-Table!$AC$14))</f>
        <v>20165.79948794948</v>
      </c>
      <c r="P131" s="147">
        <f>ROUND(($N131*(Table!$AE$10/Table!$AE$9)/(Table!$AC$12-Table!$AC$13)),2)</f>
        <v>33422.660000000003</v>
      </c>
      <c r="Q131" s="147">
        <f>'Raw Data'!C131</f>
        <v>1.5266302359312856</v>
      </c>
      <c r="R131" s="147">
        <f>'Raw Data'!C131/'Raw Data'!I$30*100</f>
        <v>13.575023228088639</v>
      </c>
      <c r="S131" s="126">
        <f t="shared" si="7"/>
        <v>2.4767801857583763E-2</v>
      </c>
      <c r="T131" s="126">
        <f t="shared" si="8"/>
        <v>7.0823502618111434E-9</v>
      </c>
      <c r="U131" s="96">
        <f t="shared" si="9"/>
        <v>3.2422139663414618E-4</v>
      </c>
      <c r="V131" s="96">
        <f t="shared" si="10"/>
        <v>5.0211843142045239E-4</v>
      </c>
      <c r="W131" s="96">
        <f t="shared" si="11"/>
        <v>1.4835862204045119E-8</v>
      </c>
      <c r="X131" s="138">
        <f t="shared" si="12"/>
        <v>0.21406758631743419</v>
      </c>
      <c r="Z131" s="111"/>
      <c r="AS131" s="24"/>
      <c r="AT131" s="24"/>
    </row>
    <row r="132" spans="1:46" x14ac:dyDescent="0.2">
      <c r="A132" s="147">
        <v>45769.859375</v>
      </c>
      <c r="B132" s="111">
        <v>0.99973808276584597</v>
      </c>
      <c r="C132" s="111">
        <f t="shared" si="1"/>
        <v>2.619172341540299E-4</v>
      </c>
      <c r="D132" s="105">
        <f t="shared" si="2"/>
        <v>0</v>
      </c>
      <c r="E132" s="98">
        <f>(2*Table!$AC$16*0.147)/A132</f>
        <v>2.0025205783189854E-3</v>
      </c>
      <c r="F132" s="98">
        <f t="shared" si="3"/>
        <v>4.0050411566379708E-3</v>
      </c>
      <c r="G132" s="147">
        <f>IF((('Raw Data'!C132)/('Raw Data'!C$135)*100)&lt;0,0,('Raw Data'!C132)/('Raw Data'!C$135)*100)</f>
        <v>99.973805364780091</v>
      </c>
      <c r="H132" s="147">
        <f t="shared" si="4"/>
        <v>0</v>
      </c>
      <c r="I132" s="10">
        <f t="shared" si="5"/>
        <v>3.868066895295863E-2</v>
      </c>
      <c r="J132" s="98">
        <f>'Raw Data'!F132/I132</f>
        <v>0</v>
      </c>
      <c r="K132" s="73">
        <f t="shared" si="6"/>
        <v>63.58662078303341</v>
      </c>
      <c r="L132" s="147">
        <f>A132*Table!$AC$9/$AC$16</f>
        <v>10277.047947879701</v>
      </c>
      <c r="M132" s="147">
        <f>A132*Table!$AD$9/$AC$16</f>
        <v>3523.5592964158973</v>
      </c>
      <c r="N132" s="147">
        <f>ABS(A132*Table!$AE$9/$AC$16)</f>
        <v>4450.0922993872773</v>
      </c>
      <c r="O132" s="147">
        <f>($L132*(Table!$AC$10/Table!$AC$9)/(Table!$AC$12-Table!$AC$14))</f>
        <v>22044.289892491852</v>
      </c>
      <c r="P132" s="147">
        <f>ROUND(($N132*(Table!$AE$10/Table!$AE$9)/(Table!$AC$12-Table!$AC$13)),2)</f>
        <v>36536.06</v>
      </c>
      <c r="Q132" s="147">
        <f>'Raw Data'!C132</f>
        <v>1.5266302359312856</v>
      </c>
      <c r="R132" s="147">
        <f>'Raw Data'!C132/'Raw Data'!I$30*100</f>
        <v>13.575023228088639</v>
      </c>
      <c r="S132" s="126">
        <f t="shared" si="7"/>
        <v>0</v>
      </c>
      <c r="T132" s="126">
        <f t="shared" si="8"/>
        <v>7.0823502618111434E-9</v>
      </c>
      <c r="U132" s="96">
        <f t="shared" si="9"/>
        <v>2.9659307267838073E-4</v>
      </c>
      <c r="V132" s="96">
        <f t="shared" si="10"/>
        <v>4.3191387152457508E-4</v>
      </c>
      <c r="W132" s="96">
        <f t="shared" si="11"/>
        <v>0</v>
      </c>
      <c r="X132" s="138">
        <f t="shared" si="12"/>
        <v>0.21406758631743419</v>
      </c>
      <c r="Z132" s="111"/>
      <c r="AS132" s="24"/>
      <c r="AT132" s="24"/>
    </row>
    <row r="133" spans="1:46" x14ac:dyDescent="0.2">
      <c r="A133" s="147">
        <v>50070.734375</v>
      </c>
      <c r="B133" s="111">
        <v>0.99980356207438448</v>
      </c>
      <c r="C133" s="111">
        <f t="shared" si="1"/>
        <v>1.9643792561552242E-4</v>
      </c>
      <c r="D133" s="105">
        <f t="shared" si="2"/>
        <v>6.5479308538507475E-5</v>
      </c>
      <c r="E133" s="98">
        <f>(2*Table!$AC$16*0.147)/A133</f>
        <v>1.8305121027137649E-3</v>
      </c>
      <c r="F133" s="98">
        <f t="shared" si="3"/>
        <v>3.6610242054275297E-3</v>
      </c>
      <c r="G133" s="147">
        <f>IF((('Raw Data'!C133)/('Raw Data'!C$135)*100)&lt;0,0,('Raw Data'!C133)/('Raw Data'!C$135)*100)</f>
        <v>99.980354023585065</v>
      </c>
      <c r="H133" s="147">
        <f t="shared" si="4"/>
        <v>6.5486588049736838E-3</v>
      </c>
      <c r="I133" s="10">
        <f t="shared" si="5"/>
        <v>3.9004383047700486E-2</v>
      </c>
      <c r="J133" s="98">
        <f>'Raw Data'!F133/I133</f>
        <v>1.6789545926065941E-3</v>
      </c>
      <c r="K133" s="73">
        <f t="shared" si="6"/>
        <v>69.561690652039943</v>
      </c>
      <c r="L133" s="147">
        <f>A133*Table!$AC$9/$AC$16</f>
        <v>11242.755494208317</v>
      </c>
      <c r="M133" s="147">
        <f>A133*Table!$AD$9/$AC$16</f>
        <v>3854.6590265857089</v>
      </c>
      <c r="N133" s="147">
        <f>ABS(A133*Table!$AE$9/$AC$16)</f>
        <v>4868.255933260737</v>
      </c>
      <c r="O133" s="147">
        <f>($L133*(Table!$AC$10/Table!$AC$9)/(Table!$AC$12-Table!$AC$14))</f>
        <v>24115.734650811493</v>
      </c>
      <c r="P133" s="147">
        <f>ROUND(($N133*(Table!$AE$10/Table!$AE$9)/(Table!$AC$12-Table!$AC$13)),2)</f>
        <v>39969.26</v>
      </c>
      <c r="Q133" s="147">
        <f>'Raw Data'!C133</f>
        <v>1.5267302359312855</v>
      </c>
      <c r="R133" s="147">
        <f>'Raw Data'!C133/'Raw Data'!I$30*100</f>
        <v>13.575912442969138</v>
      </c>
      <c r="S133" s="126">
        <f t="shared" si="7"/>
        <v>1.0319917440661359E-3</v>
      </c>
      <c r="T133" s="126">
        <f t="shared" si="8"/>
        <v>5.0631446812943182E-9</v>
      </c>
      <c r="U133" s="96">
        <f t="shared" si="9"/>
        <v>2.7113467801957193E-4</v>
      </c>
      <c r="V133" s="96">
        <f t="shared" si="10"/>
        <v>3.7109819704914246E-4</v>
      </c>
      <c r="W133" s="96">
        <f t="shared" si="11"/>
        <v>4.3224646003377914E-10</v>
      </c>
      <c r="X133" s="138">
        <f t="shared" si="12"/>
        <v>0.21406758674968066</v>
      </c>
      <c r="Z133" s="111"/>
      <c r="AS133" s="24"/>
      <c r="AT133" s="24"/>
    </row>
    <row r="134" spans="1:46" x14ac:dyDescent="0.2">
      <c r="A134" s="147">
        <v>54767.72265625</v>
      </c>
      <c r="B134" s="111">
        <v>1</v>
      </c>
      <c r="C134" s="111">
        <f t="shared" si="1"/>
        <v>0</v>
      </c>
      <c r="D134" s="105">
        <f t="shared" si="2"/>
        <v>1.9643792561552242E-4</v>
      </c>
      <c r="E134" s="98">
        <f>(2*Table!$AC$16*0.147)/A134</f>
        <v>1.6735237621706023E-3</v>
      </c>
      <c r="F134" s="98">
        <f t="shared" si="3"/>
        <v>3.3470475243412047E-3</v>
      </c>
      <c r="G134" s="147">
        <f>IF((('Raw Data'!C134)/('Raw Data'!C$135)*100)&lt;0,0,('Raw Data'!C134)/('Raw Data'!C$135)*100)</f>
        <v>100</v>
      </c>
      <c r="H134" s="147">
        <f t="shared" si="4"/>
        <v>1.9645976414935262E-2</v>
      </c>
      <c r="I134" s="10">
        <f t="shared" si="5"/>
        <v>3.8940721397390021E-2</v>
      </c>
      <c r="J134" s="98">
        <f>'Raw Data'!F134/I134</f>
        <v>5.0450982185080984E-3</v>
      </c>
      <c r="K134" s="73">
        <f t="shared" si="6"/>
        <v>76.08706819832382</v>
      </c>
      <c r="L134" s="147">
        <f>A134*Table!$AC$9/$AC$16</f>
        <v>12297.405310401582</v>
      </c>
      <c r="M134" s="147">
        <f>A134*Table!$AD$9/$AC$16</f>
        <v>4216.2532492805421</v>
      </c>
      <c r="N134" s="147">
        <f>ABS(A134*Table!$AE$9/$AC$16)</f>
        <v>5324.9326997207154</v>
      </c>
      <c r="O134" s="147">
        <f>($L134*(Table!$AC$10/Table!$AC$9)/(Table!$AC$12-Table!$AC$14))</f>
        <v>26377.960768772165</v>
      </c>
      <c r="P134" s="147">
        <f>ROUND(($N134*(Table!$AE$10/Table!$AE$9)/(Table!$AC$12-Table!$AC$13)),2)</f>
        <v>43718.66</v>
      </c>
      <c r="Q134" s="147">
        <f>'Raw Data'!C134</f>
        <v>1.5270302359312855</v>
      </c>
      <c r="R134" s="147">
        <f>'Raw Data'!C134/'Raw Data'!I$30*100</f>
        <v>13.578580087610634</v>
      </c>
      <c r="S134" s="126">
        <f t="shared" si="7"/>
        <v>3.095975232198408E-3</v>
      </c>
      <c r="T134" s="126">
        <f t="shared" si="8"/>
        <v>0</v>
      </c>
      <c r="U134" s="96">
        <f t="shared" si="9"/>
        <v>2.4793033978857742E-4</v>
      </c>
      <c r="V134" s="96">
        <f t="shared" si="10"/>
        <v>3.1899536817712494E-4</v>
      </c>
      <c r="W134" s="96">
        <f t="shared" si="11"/>
        <v>1.0838551790053743E-9</v>
      </c>
      <c r="X134" s="138">
        <f t="shared" si="12"/>
        <v>0.21406758783353583</v>
      </c>
      <c r="Z134" s="111"/>
      <c r="AS134" s="24"/>
      <c r="AT134" s="24"/>
    </row>
    <row r="135" spans="1:46" x14ac:dyDescent="0.2">
      <c r="A135" s="147">
        <v>59465.55078125</v>
      </c>
      <c r="B135" s="111">
        <v>1</v>
      </c>
      <c r="C135" s="111">
        <f t="shared" si="1"/>
        <v>0</v>
      </c>
      <c r="D135" s="105">
        <f t="shared" si="2"/>
        <v>0</v>
      </c>
      <c r="E135" s="98">
        <f>(2*Table!$AC$16*0.147)/A135</f>
        <v>1.5413139887052601E-3</v>
      </c>
      <c r="F135" s="98">
        <f t="shared" si="3"/>
        <v>3.0826279774105203E-3</v>
      </c>
      <c r="G135" s="147">
        <f>IF((('Raw Data'!C135)/('Raw Data'!C$135)*100)&lt;0,0,('Raw Data'!C135)/('Raw Data'!C$135)*100)</f>
        <v>100</v>
      </c>
      <c r="H135" s="147">
        <f t="shared" si="4"/>
        <v>0</v>
      </c>
      <c r="I135" s="10">
        <f t="shared" si="5"/>
        <v>3.5740763224010763E-2</v>
      </c>
      <c r="J135" s="98">
        <f>'Raw Data'!F135/I135</f>
        <v>0</v>
      </c>
      <c r="K135" s="73">
        <f t="shared" si="6"/>
        <v>82.613612513017699</v>
      </c>
      <c r="L135" s="147">
        <f>A135*Table!$AC$9/$AC$16</f>
        <v>13352.243702976888</v>
      </c>
      <c r="M135" s="147">
        <f>A135*Table!$AD$9/$AC$16</f>
        <v>4577.9121267349328</v>
      </c>
      <c r="N135" s="147">
        <f>ABS(A135*Table!$AE$9/$AC$16)</f>
        <v>5781.6911221493947</v>
      </c>
      <c r="O135" s="147">
        <f>($L135*(Table!$AC$10/Table!$AC$9)/(Table!$AC$12-Table!$AC$14))</f>
        <v>28640.591383476814</v>
      </c>
      <c r="P135" s="147">
        <f>ROUND(($N135*(Table!$AE$10/Table!$AE$9)/(Table!$AC$12-Table!$AC$13)),2)</f>
        <v>47468.73</v>
      </c>
      <c r="Q135" s="147">
        <f>'Raw Data'!C135</f>
        <v>1.5270302359312855</v>
      </c>
      <c r="R135" s="147">
        <f>'Raw Data'!C135/'Raw Data'!I$30*100</f>
        <v>13.578580087610634</v>
      </c>
      <c r="S135" s="126">
        <f t="shared" si="7"/>
        <v>0</v>
      </c>
      <c r="T135" s="126">
        <f t="shared" si="8"/>
        <v>0</v>
      </c>
      <c r="U135" s="96">
        <f t="shared" si="9"/>
        <v>2.2834363609210994E-4</v>
      </c>
      <c r="V135" s="96">
        <f t="shared" si="10"/>
        <v>2.7755352446877152E-4</v>
      </c>
      <c r="W135" s="96">
        <f t="shared" si="11"/>
        <v>0</v>
      </c>
      <c r="X135" s="138">
        <f t="shared" si="12"/>
        <v>0.21406758783353583</v>
      </c>
      <c r="AS135" s="24"/>
      <c r="AT135" s="24"/>
    </row>
    <row r="136" spans="1:46" x14ac:dyDescent="0.2">
      <c r="A136" s="147"/>
      <c r="B136" s="111"/>
      <c r="C136" s="111"/>
      <c r="D136" s="48"/>
      <c r="E136" s="98"/>
      <c r="F136" s="102"/>
      <c r="G136" s="102"/>
      <c r="H136" s="102"/>
      <c r="I136" s="98"/>
      <c r="J136" s="98"/>
      <c r="K136" s="73"/>
      <c r="L136" s="147"/>
      <c r="M136" s="147"/>
      <c r="N136" s="147"/>
      <c r="O136" s="147"/>
      <c r="P136" s="147"/>
      <c r="Q136" s="147"/>
      <c r="R136" s="147"/>
      <c r="S136" s="126"/>
      <c r="T136" s="126"/>
      <c r="U136" s="96"/>
      <c r="V136" s="96"/>
      <c r="W136" s="96"/>
      <c r="X136" s="96"/>
      <c r="AS136" s="24"/>
      <c r="AT136" s="24"/>
    </row>
    <row r="137" spans="1:46" x14ac:dyDescent="0.2">
      <c r="A137" s="147"/>
      <c r="B137" s="111"/>
      <c r="C137" s="111"/>
      <c r="D137" s="127"/>
      <c r="E137" s="127"/>
      <c r="F137" s="127"/>
      <c r="G137" s="127"/>
      <c r="H137" s="127"/>
      <c r="I137" s="127"/>
      <c r="J137" s="98"/>
      <c r="K137" s="118"/>
      <c r="L137" s="147"/>
      <c r="M137" s="147"/>
      <c r="N137" s="147"/>
      <c r="O137" s="147"/>
      <c r="P137" s="147"/>
      <c r="Q137" s="147"/>
      <c r="AS137" s="24"/>
      <c r="AT137" s="24"/>
    </row>
    <row r="138" spans="1:46" x14ac:dyDescent="0.2">
      <c r="A138" s="147"/>
      <c r="B138" s="111"/>
      <c r="C138" s="111"/>
      <c r="D138" s="127"/>
      <c r="E138" s="127"/>
      <c r="F138" s="127"/>
      <c r="G138" s="127"/>
      <c r="H138" s="127"/>
      <c r="I138" s="127"/>
      <c r="J138" s="98"/>
      <c r="K138" s="118"/>
      <c r="L138" s="147"/>
      <c r="M138" s="147"/>
      <c r="N138" s="147"/>
      <c r="O138" s="147"/>
      <c r="P138" s="147"/>
      <c r="Q138" s="147"/>
      <c r="AS138" s="24"/>
      <c r="AT138" s="24"/>
    </row>
    <row r="139" spans="1:46" x14ac:dyDescent="0.2">
      <c r="A139" s="147"/>
      <c r="B139" s="111"/>
      <c r="C139" s="111"/>
      <c r="D139" s="127"/>
      <c r="E139" s="127"/>
      <c r="F139" s="127"/>
      <c r="G139" s="127"/>
      <c r="H139" s="127"/>
      <c r="I139" s="127"/>
      <c r="J139" s="98"/>
      <c r="K139" s="118"/>
      <c r="L139" s="147"/>
      <c r="M139" s="147"/>
      <c r="N139" s="147"/>
      <c r="O139" s="147"/>
      <c r="P139" s="147"/>
      <c r="Q139" s="147"/>
      <c r="AS139" s="24"/>
      <c r="AT139" s="24"/>
    </row>
    <row r="140" spans="1:46" x14ac:dyDescent="0.2">
      <c r="A140" s="147"/>
      <c r="B140" s="111"/>
      <c r="C140" s="111"/>
      <c r="D140" s="127"/>
      <c r="E140" s="127"/>
      <c r="F140" s="127"/>
      <c r="G140" s="127"/>
      <c r="H140" s="127"/>
      <c r="I140" s="127"/>
      <c r="J140" s="98"/>
      <c r="K140" s="118"/>
      <c r="L140" s="147"/>
      <c r="M140" s="147"/>
      <c r="N140" s="147"/>
      <c r="O140" s="147"/>
      <c r="P140" s="147"/>
      <c r="Q140" s="147"/>
      <c r="AS140" s="24"/>
      <c r="AT140" s="24"/>
    </row>
    <row r="141" spans="1:46" x14ac:dyDescent="0.2">
      <c r="A141" s="147"/>
      <c r="B141" s="111"/>
      <c r="C141" s="111"/>
      <c r="D141" s="127"/>
      <c r="E141" s="127"/>
      <c r="F141" s="127"/>
      <c r="G141" s="127"/>
      <c r="H141" s="127"/>
      <c r="I141" s="127"/>
      <c r="J141" s="98"/>
      <c r="K141" s="118"/>
      <c r="L141" s="147"/>
      <c r="M141" s="147"/>
      <c r="N141" s="147"/>
      <c r="O141" s="147"/>
      <c r="P141" s="147"/>
      <c r="Q141" s="147"/>
      <c r="AS141" s="24"/>
      <c r="AT141" s="24"/>
    </row>
    <row r="142" spans="1:46" x14ac:dyDescent="0.2">
      <c r="A142" s="147"/>
      <c r="B142" s="111"/>
      <c r="C142" s="111"/>
      <c r="D142" s="127"/>
      <c r="E142" s="127"/>
      <c r="F142" s="127"/>
      <c r="G142" s="127"/>
      <c r="H142" s="127"/>
      <c r="I142" s="127"/>
      <c r="J142" s="98"/>
      <c r="K142" s="118"/>
      <c r="L142" s="147"/>
      <c r="M142" s="147"/>
      <c r="N142" s="147"/>
      <c r="O142" s="147"/>
      <c r="P142" s="147"/>
      <c r="Q142" s="147"/>
      <c r="AS142" s="24"/>
      <c r="AT142" s="24"/>
    </row>
    <row r="143" spans="1:46" x14ac:dyDescent="0.2">
      <c r="J143" s="98"/>
      <c r="AS143" s="24"/>
      <c r="AT143" s="24"/>
    </row>
    <row r="144" spans="1:46" x14ac:dyDescent="0.2">
      <c r="J144" s="98"/>
      <c r="AS144" s="24"/>
      <c r="AT144" s="24"/>
    </row>
    <row r="145" spans="10:46" x14ac:dyDescent="0.2">
      <c r="J145" s="98"/>
      <c r="AS145" s="24"/>
      <c r="AT145" s="24"/>
    </row>
    <row r="146" spans="10:46" x14ac:dyDescent="0.2">
      <c r="J146" s="98"/>
      <c r="AS146" s="24"/>
      <c r="AT146" s="24"/>
    </row>
    <row r="147" spans="10:46" x14ac:dyDescent="0.2">
      <c r="J147" s="98"/>
      <c r="AS147" s="24"/>
      <c r="AT147" s="24"/>
    </row>
    <row r="148" spans="10:46" x14ac:dyDescent="0.2">
      <c r="J148" s="98"/>
      <c r="AS148" s="24"/>
      <c r="AT148" s="24"/>
    </row>
    <row r="149" spans="10:46" x14ac:dyDescent="0.2">
      <c r="J149" s="98"/>
      <c r="AS149" s="24"/>
      <c r="AT149" s="24"/>
    </row>
    <row r="150" spans="10:46" x14ac:dyDescent="0.2">
      <c r="J150" s="98"/>
      <c r="AS150" s="24"/>
      <c r="AT150" s="24"/>
    </row>
    <row r="151" spans="10:46" x14ac:dyDescent="0.2">
      <c r="J151" s="98"/>
      <c r="AS151" s="24"/>
      <c r="AT151" s="24"/>
    </row>
    <row r="152" spans="10:46" x14ac:dyDescent="0.2">
      <c r="J152" s="98"/>
      <c r="AS152" s="24"/>
      <c r="AT152" s="24"/>
    </row>
    <row r="153" spans="10:46" x14ac:dyDescent="0.2">
      <c r="J153" s="98"/>
      <c r="AS153" s="24"/>
      <c r="AT153" s="24"/>
    </row>
    <row r="154" spans="10:46" x14ac:dyDescent="0.2">
      <c r="J154" s="98"/>
      <c r="AS154" s="24"/>
      <c r="AT154" s="24"/>
    </row>
    <row r="155" spans="10:46" x14ac:dyDescent="0.2">
      <c r="J155" s="98"/>
      <c r="AS155" s="24"/>
      <c r="AT155" s="24"/>
    </row>
    <row r="156" spans="10:46" x14ac:dyDescent="0.2">
      <c r="J156" s="98"/>
      <c r="AS156" s="24"/>
      <c r="AT156" s="24"/>
    </row>
    <row r="157" spans="10:46" x14ac:dyDescent="0.2">
      <c r="J157" s="98"/>
      <c r="AS157" s="24"/>
      <c r="AT157" s="24"/>
    </row>
    <row r="158" spans="10:46" x14ac:dyDescent="0.2">
      <c r="J158" s="98"/>
      <c r="AS158" s="24"/>
      <c r="AT158" s="24"/>
    </row>
    <row r="159" spans="10:46" x14ac:dyDescent="0.2">
      <c r="J159" s="98"/>
      <c r="AS159" s="24"/>
      <c r="AT159" s="24"/>
    </row>
    <row r="160" spans="10:46" x14ac:dyDescent="0.2">
      <c r="J160" s="98"/>
      <c r="AS160" s="24"/>
      <c r="AT160" s="24"/>
    </row>
    <row r="161" spans="10:46" x14ac:dyDescent="0.2">
      <c r="J161" s="98"/>
      <c r="AS161" s="24"/>
      <c r="AT161" s="24"/>
    </row>
    <row r="162" spans="10:46" x14ac:dyDescent="0.2">
      <c r="J162" s="98"/>
    </row>
    <row r="163" spans="10:46" x14ac:dyDescent="0.2">
      <c r="J163" s="98"/>
    </row>
    <row r="164" spans="10:46" x14ac:dyDescent="0.2">
      <c r="J164" s="98"/>
    </row>
    <row r="165" spans="10:46" x14ac:dyDescent="0.2">
      <c r="J165" s="98"/>
    </row>
    <row r="166" spans="10:46" x14ac:dyDescent="0.2">
      <c r="J166" s="98"/>
    </row>
    <row r="167" spans="10:46" x14ac:dyDescent="0.2">
      <c r="J167" s="98"/>
    </row>
    <row r="168" spans="10:46" x14ac:dyDescent="0.2">
      <c r="J168" s="98"/>
    </row>
    <row r="169" spans="10:46" x14ac:dyDescent="0.2">
      <c r="J169" s="98"/>
    </row>
    <row r="170" spans="10:46" x14ac:dyDescent="0.2">
      <c r="J170" s="98"/>
    </row>
    <row r="171" spans="10:46" x14ac:dyDescent="0.2">
      <c r="J171" s="98"/>
    </row>
    <row r="172" spans="10:46" x14ac:dyDescent="0.2">
      <c r="J172" s="98"/>
    </row>
    <row r="173" spans="10:46" x14ac:dyDescent="0.2">
      <c r="J173" s="98"/>
    </row>
    <row r="174" spans="10:46" x14ac:dyDescent="0.2">
      <c r="J174" s="98"/>
    </row>
    <row r="175" spans="10:46" x14ac:dyDescent="0.2">
      <c r="J175" s="98"/>
    </row>
    <row r="176" spans="10:46" x14ac:dyDescent="0.2">
      <c r="J176" s="98"/>
    </row>
    <row r="177" spans="10:10" x14ac:dyDescent="0.2">
      <c r="J177" s="98"/>
    </row>
    <row r="178" spans="10:10" x14ac:dyDescent="0.2">
      <c r="J178" s="98"/>
    </row>
    <row r="179" spans="10:10" x14ac:dyDescent="0.2">
      <c r="J179" s="98"/>
    </row>
    <row r="180" spans="10:10" x14ac:dyDescent="0.2">
      <c r="J180" s="98"/>
    </row>
    <row r="181" spans="10:10" x14ac:dyDescent="0.2">
      <c r="J181" s="98"/>
    </row>
    <row r="182" spans="10:10" x14ac:dyDescent="0.2">
      <c r="J182" s="98"/>
    </row>
    <row r="183" spans="10:10" x14ac:dyDescent="0.2">
      <c r="J183" s="98"/>
    </row>
    <row r="184" spans="10:10" x14ac:dyDescent="0.2">
      <c r="J184" s="98"/>
    </row>
    <row r="185" spans="10:10" x14ac:dyDescent="0.2">
      <c r="J185" s="98"/>
    </row>
    <row r="186" spans="10:10" x14ac:dyDescent="0.2">
      <c r="J186" s="98"/>
    </row>
    <row r="187" spans="10:10" x14ac:dyDescent="0.2">
      <c r="J187" s="98"/>
    </row>
    <row r="188" spans="10:10" x14ac:dyDescent="0.2">
      <c r="J188" s="98"/>
    </row>
    <row r="189" spans="10:10" x14ac:dyDescent="0.2">
      <c r="J189" s="98"/>
    </row>
    <row r="190" spans="10:10" x14ac:dyDescent="0.2">
      <c r="J190" s="98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2013-03-19T19:19:35Z</dcterms:created>
  <dcterms:modified xsi:type="dcterms:W3CDTF">2013-03-19T19:19:37Z</dcterms:modified>
</cp:coreProperties>
</file>